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312"/>
  </bookViews>
  <sheets>
    <sheet name="聯盟1079" sheetId="16" r:id="rId1"/>
    <sheet name="自購61" sheetId="15" r:id="rId2"/>
  </sheets>
  <externalReferences>
    <externalReference r:id="rId3"/>
    <externalReference r:id="rId4"/>
  </externalReferences>
  <definedNames>
    <definedName name="_xlnm.Database" localSheetId="1">#REF!</definedName>
    <definedName name="_xlnm.Database">#REF!</definedName>
    <definedName name="中图法sheet1" localSheetId="1">#REF!</definedName>
    <definedName name="中图法sheet1">#REF!</definedName>
    <definedName name="欄標題1">[1]!書籍[#Headers]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0" i="16" l="1"/>
  <c r="H1079" i="16"/>
  <c r="H1078" i="16"/>
  <c r="H1077" i="16"/>
  <c r="H1076" i="16"/>
  <c r="H1075" i="16"/>
  <c r="H1074" i="16"/>
  <c r="H1073" i="16"/>
  <c r="H1072" i="16"/>
  <c r="H1071" i="16"/>
  <c r="H1070" i="16"/>
  <c r="H1069" i="16"/>
  <c r="H1068" i="16"/>
  <c r="H1067" i="16"/>
  <c r="H1066" i="16"/>
  <c r="H1065" i="16"/>
  <c r="H1064" i="16"/>
  <c r="H1063" i="16"/>
  <c r="H1062" i="16"/>
  <c r="H1061" i="16"/>
  <c r="H1060" i="16"/>
  <c r="H1059" i="16"/>
  <c r="H1058" i="16"/>
  <c r="H1057" i="16"/>
  <c r="H1056" i="16"/>
  <c r="H1055" i="16"/>
  <c r="H1054" i="16"/>
  <c r="H1053" i="16"/>
  <c r="H1052" i="16"/>
  <c r="H1051" i="16"/>
  <c r="H1050" i="16"/>
  <c r="H1049" i="16"/>
  <c r="H1048" i="16"/>
  <c r="H1047" i="16"/>
  <c r="H1046" i="16"/>
  <c r="H1045" i="16"/>
  <c r="H1044" i="16"/>
  <c r="H1043" i="16"/>
  <c r="H1042" i="16"/>
  <c r="H1041" i="16"/>
  <c r="H1040" i="16"/>
  <c r="H1039" i="16"/>
  <c r="H1038" i="16"/>
  <c r="H1037" i="16"/>
  <c r="H1036" i="16"/>
  <c r="H1035" i="16"/>
  <c r="H1034" i="16"/>
  <c r="H1033" i="16"/>
  <c r="H1032" i="16"/>
  <c r="H1031" i="16"/>
  <c r="H1030" i="16"/>
  <c r="H1029" i="16"/>
  <c r="H1028" i="16"/>
  <c r="H1027" i="16"/>
  <c r="H1026" i="16"/>
  <c r="H1025" i="16"/>
  <c r="H1024" i="16"/>
  <c r="H1023" i="16"/>
  <c r="H1022" i="16"/>
  <c r="H1021" i="16"/>
  <c r="H1020" i="16"/>
  <c r="H1019" i="16"/>
  <c r="H1018" i="16"/>
  <c r="H1017" i="16"/>
  <c r="H1016" i="16"/>
  <c r="H1015" i="16"/>
  <c r="H1014" i="16"/>
  <c r="H1013" i="16"/>
  <c r="H1012" i="16"/>
  <c r="H1011" i="16"/>
  <c r="H1010" i="16"/>
  <c r="H1009" i="16"/>
  <c r="H1008" i="16"/>
  <c r="H1007" i="16"/>
  <c r="H1006" i="16"/>
  <c r="H1005" i="16"/>
  <c r="H1004" i="16"/>
  <c r="H1003" i="16"/>
  <c r="H1002" i="16"/>
  <c r="H1001" i="16" l="1"/>
  <c r="H1000" i="16"/>
  <c r="H999" i="16"/>
  <c r="H998" i="16"/>
  <c r="H997" i="16"/>
  <c r="H996" i="16"/>
  <c r="H995" i="16"/>
  <c r="H994" i="16"/>
  <c r="H993" i="16"/>
  <c r="H992" i="16"/>
  <c r="H991" i="16"/>
  <c r="H990" i="16"/>
  <c r="H989" i="16"/>
  <c r="H988" i="16"/>
  <c r="H987" i="16"/>
  <c r="H986" i="16"/>
  <c r="H985" i="16"/>
  <c r="H984" i="16"/>
  <c r="H983" i="16"/>
  <c r="H982" i="16"/>
  <c r="H981" i="16"/>
  <c r="H980" i="16"/>
  <c r="H979" i="16"/>
  <c r="H978" i="16"/>
  <c r="H977" i="16"/>
  <c r="H976" i="16"/>
  <c r="H975" i="16"/>
  <c r="H974" i="16"/>
  <c r="H973" i="16"/>
  <c r="H972" i="16"/>
  <c r="H971" i="16"/>
  <c r="H970" i="16"/>
  <c r="H969" i="16"/>
  <c r="H968" i="16"/>
  <c r="H967" i="16"/>
  <c r="H966" i="16"/>
  <c r="H965" i="16"/>
  <c r="H964" i="16"/>
  <c r="H963" i="16"/>
  <c r="H962" i="16"/>
  <c r="H961" i="16"/>
  <c r="H960" i="16"/>
  <c r="H959" i="16"/>
  <c r="H958" i="16"/>
  <c r="H957" i="16"/>
  <c r="H956" i="16"/>
  <c r="H955" i="16"/>
  <c r="H954" i="16"/>
  <c r="H953" i="16"/>
  <c r="H952" i="16"/>
  <c r="H951" i="16"/>
  <c r="H950" i="16"/>
  <c r="H949" i="16"/>
  <c r="H948" i="16"/>
  <c r="H947" i="16"/>
  <c r="H946" i="16"/>
  <c r="H945" i="16"/>
  <c r="H944" i="16"/>
  <c r="H943" i="16"/>
  <c r="H942" i="16"/>
  <c r="H941" i="16"/>
  <c r="H940" i="16"/>
  <c r="H939" i="16"/>
  <c r="H938" i="16"/>
  <c r="H937" i="16"/>
  <c r="H936" i="16"/>
  <c r="H935" i="16"/>
  <c r="H934" i="16"/>
  <c r="H933" i="16"/>
  <c r="H932" i="16"/>
  <c r="H931" i="16"/>
  <c r="H930" i="16"/>
  <c r="H929" i="16"/>
  <c r="H928" i="16"/>
  <c r="H927" i="16"/>
  <c r="H926" i="16"/>
  <c r="H925" i="16"/>
  <c r="H924" i="16"/>
  <c r="H923" i="16"/>
  <c r="H922" i="16"/>
  <c r="H921" i="16"/>
  <c r="H920" i="16"/>
  <c r="H919" i="16"/>
  <c r="H918" i="16"/>
  <c r="H917" i="16"/>
  <c r="H916" i="16"/>
  <c r="H915" i="16"/>
  <c r="H914" i="16"/>
  <c r="H913" i="16"/>
  <c r="H912" i="16"/>
  <c r="H911" i="16"/>
  <c r="H910" i="16"/>
  <c r="H909" i="16"/>
  <c r="H908" i="16"/>
  <c r="H907" i="16"/>
  <c r="H906" i="16"/>
  <c r="H905" i="16"/>
  <c r="H904" i="16"/>
  <c r="H903" i="16"/>
  <c r="H902" i="16"/>
  <c r="H901" i="16"/>
  <c r="H900" i="16"/>
  <c r="H899" i="16"/>
  <c r="H898" i="16"/>
  <c r="H897" i="16"/>
  <c r="H896" i="16"/>
  <c r="H895" i="16"/>
  <c r="H894" i="16"/>
  <c r="H893" i="16"/>
  <c r="H892" i="16"/>
  <c r="H891" i="16"/>
  <c r="H890" i="16"/>
  <c r="H889" i="16"/>
  <c r="H888" i="16"/>
  <c r="H887" i="16"/>
  <c r="H886" i="16"/>
  <c r="H885" i="16"/>
  <c r="H884" i="16"/>
  <c r="H883" i="16"/>
  <c r="H882" i="16"/>
  <c r="H881" i="16"/>
  <c r="H880" i="16"/>
  <c r="H879" i="16"/>
  <c r="H878" i="16"/>
  <c r="H877" i="16"/>
  <c r="H876" i="16"/>
  <c r="H875" i="16"/>
  <c r="H874" i="16"/>
  <c r="H873" i="16"/>
  <c r="H872" i="16"/>
  <c r="H871" i="16"/>
  <c r="H870" i="16"/>
  <c r="H869" i="16"/>
  <c r="H868" i="16"/>
  <c r="H867" i="16"/>
  <c r="H866" i="16"/>
  <c r="H865" i="16"/>
  <c r="H864" i="16"/>
  <c r="H863" i="16"/>
  <c r="H862" i="16"/>
  <c r="H861" i="16"/>
  <c r="H860" i="16"/>
  <c r="H859" i="16"/>
  <c r="H858" i="16"/>
  <c r="H857" i="16"/>
  <c r="H856" i="16"/>
  <c r="H855" i="16"/>
  <c r="H854" i="16"/>
  <c r="H853" i="16"/>
  <c r="H852" i="16"/>
  <c r="H851" i="16"/>
  <c r="H850" i="16"/>
  <c r="H849" i="16"/>
  <c r="H848" i="16"/>
  <c r="H847" i="16"/>
  <c r="H846" i="16"/>
  <c r="H845" i="16"/>
  <c r="H844" i="16"/>
  <c r="H843" i="16"/>
  <c r="H842" i="16"/>
  <c r="H841" i="16"/>
  <c r="H840" i="16"/>
  <c r="H839" i="16"/>
  <c r="H838" i="16"/>
  <c r="H837" i="16"/>
  <c r="H836" i="16"/>
  <c r="H835" i="16"/>
  <c r="H834" i="16"/>
  <c r="H833" i="16"/>
  <c r="H832" i="16"/>
  <c r="H831" i="16"/>
  <c r="H830" i="16"/>
  <c r="H829" i="16"/>
  <c r="H828" i="16"/>
  <c r="H827" i="16"/>
  <c r="H826" i="16"/>
  <c r="H825" i="16"/>
  <c r="H824" i="16"/>
  <c r="H823" i="16"/>
  <c r="H822" i="16"/>
  <c r="H821" i="16"/>
  <c r="H820" i="16"/>
  <c r="H819" i="16"/>
  <c r="H818" i="16"/>
  <c r="H817" i="16"/>
  <c r="H816" i="16"/>
  <c r="H815" i="16"/>
  <c r="H814" i="16"/>
  <c r="H813" i="16"/>
  <c r="H812" i="16"/>
  <c r="H811" i="16"/>
  <c r="H810" i="16"/>
  <c r="H809" i="16"/>
  <c r="H808" i="16"/>
  <c r="H807" i="16"/>
  <c r="H806" i="16"/>
  <c r="H805" i="16"/>
  <c r="H804" i="16"/>
  <c r="H803" i="16"/>
  <c r="H802" i="16"/>
  <c r="H801" i="16"/>
  <c r="H800" i="16"/>
  <c r="H799" i="16"/>
  <c r="H798" i="16"/>
  <c r="H797" i="16"/>
  <c r="H796" i="16"/>
  <c r="H795" i="16"/>
  <c r="H794" i="16"/>
  <c r="H793" i="16"/>
  <c r="H792" i="16"/>
  <c r="H791" i="16"/>
  <c r="H790" i="16"/>
  <c r="H789" i="16"/>
  <c r="H788" i="16"/>
  <c r="H787" i="16"/>
  <c r="H786" i="16"/>
  <c r="H785" i="16"/>
  <c r="H784" i="16"/>
  <c r="H783" i="16"/>
  <c r="H782" i="16"/>
  <c r="H781" i="16"/>
  <c r="H780" i="16"/>
  <c r="H779" i="16"/>
  <c r="H778" i="16"/>
  <c r="H777" i="16"/>
  <c r="H776" i="16"/>
  <c r="H775" i="16"/>
  <c r="H774" i="16"/>
  <c r="H773" i="16"/>
  <c r="H772" i="16"/>
  <c r="H771" i="16"/>
  <c r="H770" i="16"/>
  <c r="H769" i="16"/>
  <c r="H768" i="16"/>
  <c r="H767" i="16"/>
  <c r="H766" i="16"/>
  <c r="H765" i="16"/>
  <c r="H764" i="16"/>
  <c r="H763" i="16"/>
  <c r="H762" i="16"/>
  <c r="H761" i="16"/>
  <c r="H760" i="16"/>
  <c r="H759" i="16"/>
  <c r="H758" i="16"/>
  <c r="H757" i="16"/>
  <c r="H756" i="16"/>
  <c r="H755" i="16"/>
  <c r="H754" i="16"/>
  <c r="H753" i="16"/>
  <c r="H752" i="16"/>
  <c r="H751" i="16"/>
  <c r="H750" i="16"/>
  <c r="H749" i="16"/>
  <c r="H748" i="16"/>
  <c r="H747" i="16"/>
  <c r="H746" i="16"/>
  <c r="H745" i="16"/>
  <c r="H744" i="16"/>
  <c r="H743" i="16"/>
  <c r="H742" i="16"/>
  <c r="H741" i="16"/>
  <c r="H740" i="16"/>
  <c r="H739" i="16"/>
  <c r="H738" i="16"/>
  <c r="H737" i="16"/>
  <c r="H736" i="16"/>
  <c r="H735" i="16"/>
  <c r="H734" i="16"/>
  <c r="H733" i="16"/>
  <c r="H732" i="16"/>
  <c r="H731" i="16"/>
  <c r="H730" i="16"/>
  <c r="H729" i="16"/>
  <c r="H728" i="16"/>
  <c r="H727" i="16"/>
  <c r="H726" i="16"/>
  <c r="H725" i="16"/>
  <c r="H724" i="16"/>
  <c r="H723" i="16"/>
  <c r="H722" i="16"/>
  <c r="H721" i="16"/>
  <c r="H720" i="16"/>
  <c r="H719" i="16"/>
  <c r="H718" i="16"/>
  <c r="H717" i="16"/>
  <c r="H716" i="16"/>
  <c r="H715" i="16"/>
  <c r="H714" i="16"/>
  <c r="H713" i="16"/>
  <c r="H712" i="16"/>
  <c r="H711" i="16"/>
  <c r="H710" i="16"/>
  <c r="H709" i="16"/>
  <c r="H708" i="16"/>
  <c r="H707" i="16"/>
  <c r="H706" i="16"/>
  <c r="H705" i="16"/>
  <c r="H704" i="16"/>
  <c r="H703" i="16"/>
  <c r="H702" i="16"/>
  <c r="H701" i="16"/>
  <c r="H700" i="16"/>
  <c r="H699" i="16"/>
  <c r="H698" i="16"/>
  <c r="H697" i="16"/>
  <c r="H696" i="16"/>
  <c r="H695" i="16"/>
  <c r="H694" i="16"/>
  <c r="H693" i="16"/>
  <c r="H692" i="16"/>
  <c r="H691" i="16"/>
  <c r="H690" i="16"/>
  <c r="H689" i="16"/>
  <c r="H688" i="16"/>
  <c r="H687" i="16"/>
  <c r="H686" i="16"/>
  <c r="H685" i="16"/>
  <c r="H684" i="16"/>
  <c r="H683" i="16"/>
  <c r="H682" i="16"/>
  <c r="H681" i="16"/>
  <c r="H680" i="16"/>
  <c r="H679" i="16"/>
  <c r="H678" i="16"/>
  <c r="H677" i="16"/>
  <c r="H676" i="16"/>
  <c r="H675" i="16"/>
  <c r="H674" i="16"/>
  <c r="H673" i="16"/>
  <c r="H672" i="16"/>
  <c r="H671" i="16"/>
  <c r="H670" i="16"/>
  <c r="H669" i="16"/>
  <c r="H668" i="16"/>
  <c r="H667" i="16"/>
  <c r="H666" i="16"/>
  <c r="H665" i="16"/>
  <c r="H664" i="16"/>
  <c r="H663" i="16"/>
  <c r="H662" i="16"/>
  <c r="H661" i="16"/>
  <c r="H660" i="16"/>
  <c r="H659" i="16"/>
  <c r="H658" i="16"/>
  <c r="H657" i="16"/>
  <c r="H656" i="16"/>
  <c r="H655" i="16"/>
  <c r="H654" i="16"/>
  <c r="H653" i="16"/>
  <c r="H652" i="16"/>
  <c r="H651" i="16"/>
  <c r="H650" i="16"/>
  <c r="H649" i="16"/>
  <c r="H648" i="16"/>
  <c r="H647" i="16"/>
  <c r="H646" i="16"/>
  <c r="H645" i="16"/>
  <c r="H644" i="16"/>
  <c r="H643" i="16"/>
  <c r="H642" i="16"/>
  <c r="H641" i="16"/>
  <c r="H640" i="16"/>
  <c r="H639" i="16"/>
  <c r="H638" i="16"/>
  <c r="H637" i="16"/>
  <c r="H636" i="16"/>
  <c r="H635" i="16"/>
  <c r="H634" i="16"/>
  <c r="H633" i="16"/>
  <c r="H632" i="16"/>
  <c r="H631" i="16"/>
  <c r="H630" i="16"/>
  <c r="H629" i="16"/>
  <c r="H628" i="16"/>
  <c r="H627" i="16"/>
  <c r="H626" i="16"/>
  <c r="H625" i="16"/>
  <c r="H624" i="16"/>
  <c r="H623" i="16"/>
  <c r="H622" i="16"/>
  <c r="H621" i="16"/>
  <c r="H620" i="16"/>
  <c r="H619" i="16"/>
  <c r="H618" i="16"/>
  <c r="H617" i="16"/>
  <c r="H616" i="16"/>
  <c r="H615" i="16"/>
  <c r="H614" i="16"/>
  <c r="H613" i="16"/>
  <c r="H612" i="16"/>
  <c r="H611" i="16"/>
  <c r="H610" i="16"/>
  <c r="H609" i="16"/>
  <c r="H608" i="16"/>
  <c r="H607" i="16"/>
  <c r="H606" i="16"/>
  <c r="H605" i="16"/>
  <c r="H604" i="16"/>
  <c r="H603" i="16"/>
  <c r="H602" i="16"/>
  <c r="H601" i="16"/>
  <c r="H600" i="16"/>
  <c r="H599" i="16"/>
  <c r="H598" i="16"/>
  <c r="H597" i="16"/>
  <c r="H596" i="16"/>
  <c r="H595" i="16"/>
  <c r="H594" i="16"/>
  <c r="H593" i="16"/>
  <c r="H592" i="16"/>
  <c r="H591" i="16"/>
  <c r="H590" i="16"/>
  <c r="H589" i="16"/>
  <c r="H588" i="16"/>
  <c r="H587" i="16"/>
  <c r="H586" i="16"/>
  <c r="H585" i="16"/>
  <c r="H584" i="16"/>
  <c r="H583" i="16"/>
  <c r="H582" i="16"/>
  <c r="H581" i="16"/>
  <c r="H580" i="16"/>
  <c r="H579" i="16"/>
  <c r="H578" i="16"/>
  <c r="H577" i="16"/>
  <c r="H576" i="16"/>
  <c r="H575" i="16"/>
  <c r="H574" i="16"/>
  <c r="H573" i="16"/>
  <c r="H572" i="16"/>
  <c r="H571" i="16"/>
  <c r="H570" i="16"/>
  <c r="H569" i="16"/>
  <c r="H568" i="16"/>
  <c r="H567" i="16"/>
  <c r="H566" i="16"/>
  <c r="H565" i="16"/>
  <c r="H564" i="16"/>
  <c r="H563" i="16"/>
  <c r="H562" i="16"/>
  <c r="H561" i="16"/>
  <c r="H560" i="16"/>
  <c r="H559" i="16"/>
  <c r="H558" i="16"/>
  <c r="H557" i="16"/>
  <c r="H556" i="16"/>
  <c r="H555" i="16"/>
  <c r="H554" i="16"/>
  <c r="H553" i="16"/>
  <c r="H552" i="16"/>
  <c r="H551" i="16"/>
  <c r="H550" i="16"/>
  <c r="H549" i="16"/>
  <c r="H548" i="16"/>
  <c r="H547" i="16"/>
  <c r="H546" i="16"/>
  <c r="H545" i="16"/>
  <c r="H544" i="16"/>
  <c r="H543" i="16"/>
  <c r="H542" i="16"/>
  <c r="H541" i="16"/>
  <c r="H540" i="16"/>
  <c r="H539" i="16"/>
  <c r="H538" i="16"/>
  <c r="H537" i="16"/>
  <c r="H536" i="16"/>
  <c r="H535" i="16"/>
  <c r="H534" i="16"/>
  <c r="H533" i="16"/>
  <c r="H532" i="16"/>
  <c r="H531" i="16"/>
  <c r="H530" i="16"/>
  <c r="H529" i="16"/>
  <c r="H528" i="16"/>
  <c r="H527" i="16"/>
  <c r="H526" i="16"/>
  <c r="H525" i="16"/>
  <c r="H524" i="16"/>
  <c r="H523" i="16"/>
  <c r="H522" i="16"/>
  <c r="H521" i="16"/>
  <c r="H520" i="16"/>
  <c r="H519" i="16"/>
  <c r="H518" i="16"/>
  <c r="H517" i="16"/>
  <c r="H516" i="16"/>
  <c r="H515" i="16"/>
  <c r="H514" i="16"/>
  <c r="H513" i="16"/>
  <c r="H512" i="16"/>
  <c r="H511" i="16"/>
  <c r="H510" i="16"/>
  <c r="H509" i="16"/>
  <c r="H508" i="16"/>
  <c r="H507" i="16"/>
  <c r="H506" i="16"/>
  <c r="H505" i="16"/>
  <c r="H504" i="16"/>
  <c r="H503" i="16"/>
  <c r="H502" i="16"/>
  <c r="H501" i="16"/>
  <c r="H500" i="16"/>
  <c r="H499" i="16"/>
  <c r="H498" i="16"/>
  <c r="H497" i="16"/>
  <c r="H496" i="16"/>
  <c r="H495" i="16"/>
  <c r="H494" i="16"/>
  <c r="H493" i="16"/>
  <c r="H492" i="16"/>
  <c r="H491" i="16"/>
  <c r="H490" i="16"/>
  <c r="H489" i="16"/>
  <c r="H488" i="16"/>
  <c r="H487" i="16"/>
  <c r="H486" i="16"/>
  <c r="H485" i="16"/>
  <c r="H484" i="16"/>
  <c r="H483" i="16"/>
  <c r="H482" i="16"/>
  <c r="H481" i="16"/>
  <c r="H480" i="16"/>
  <c r="H479" i="16"/>
  <c r="H478" i="16"/>
  <c r="H477" i="16"/>
  <c r="H476" i="16"/>
  <c r="H475" i="16"/>
  <c r="H474" i="16"/>
  <c r="H473" i="16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2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H2" i="15" l="1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</calcChain>
</file>

<file path=xl/sharedStrings.xml><?xml version="1.0" encoding="utf-8"?>
<sst xmlns="http://schemas.openxmlformats.org/spreadsheetml/2006/main" count="7996" uniqueCount="3409">
  <si>
    <t>作者</t>
  </si>
  <si>
    <t>我所嚮往的生活文明</t>
  </si>
  <si>
    <t>ISBN</t>
  </si>
  <si>
    <t>感謝之書</t>
  </si>
  <si>
    <t>鬆綁之書</t>
  </si>
  <si>
    <t>許常德</t>
  </si>
  <si>
    <t>梁亦鴻</t>
  </si>
  <si>
    <t>雅典日研所</t>
  </si>
  <si>
    <t>一位外科醫師的修煉</t>
  </si>
  <si>
    <t>一本漫畫就讀懂！人工智慧：AI究竟能為人類做什麼？</t>
  </si>
  <si>
    <t>為什麼要聽你說：商務會議、學生報告、業務成交的最佳簡報心法！</t>
  </si>
  <si>
    <t>林宜璟</t>
  </si>
  <si>
    <t>劉冠吟</t>
  </si>
  <si>
    <t>黏力，把你有價值的想法，讓人一輩子都記住！：連國家領導人都適用的設計行為學</t>
  </si>
  <si>
    <t>葉惠貞</t>
  </si>
  <si>
    <t>阿甘投資法：不看盤、不選股、不挑買點也能穩穩賺</t>
  </si>
  <si>
    <t>闕又上</t>
  </si>
  <si>
    <t>陳志武</t>
  </si>
  <si>
    <t>像數學家一樣思考：26堂超有料大腦衝浪課，Step by Step揭開數學家的思考地圖</t>
  </si>
  <si>
    <t>百萬粉絲經營法則：30天3步驟打造社群經濟力，在社交平台擁有百萬追蹤數</t>
  </si>
  <si>
    <t>花樣女醫白袍叢林生存記：一起哭，一起笑，一起LOVE</t>
  </si>
  <si>
    <t>百鬼夜行誌【校靈卷】</t>
  </si>
  <si>
    <t>阿慢</t>
  </si>
  <si>
    <t>Excel VBA超效率工作術：無痛學習VBA程式＆即學即用！200個活用範例集讓你輕鬆上手</t>
  </si>
  <si>
    <t>運算思維修習學堂：使用Python的10堂入門程式課</t>
  </si>
  <si>
    <t>電競選手：8堂一點就通的基礎活用課</t>
  </si>
  <si>
    <t>榮欽科技</t>
  </si>
  <si>
    <t>王仲麒</t>
  </si>
  <si>
    <t>陳會安</t>
  </si>
  <si>
    <t>跟著阿才學Python：從基礎到網路爬蟲應用</t>
  </si>
  <si>
    <t>政治</t>
  </si>
  <si>
    <t>我的財富自由手冊：才女到財女的人生必修課</t>
  </si>
  <si>
    <t>亭主</t>
  </si>
  <si>
    <t>溫興元</t>
  </si>
  <si>
    <t>叫不出名字的家事為什麼怎麼做都做不完？！無名家事圖鑑</t>
  </si>
  <si>
    <t>艱困時代的經濟學思考</t>
  </si>
  <si>
    <t>與成功有約：高效能人士的七個習慣（30週年全新增訂版）</t>
  </si>
  <si>
    <t>我所去過最遠的地方</t>
  </si>
  <si>
    <t>陳宗暉</t>
  </si>
  <si>
    <t>外商投資銀行超強Excel製作術：不只教你Excel技巧，學會用數字思考、表達、說服，做出最好的商業決策！</t>
  </si>
  <si>
    <t>你的行為，決定你是誰：塑造企業文化最重要的事</t>
  </si>
  <si>
    <t>馬嶽</t>
  </si>
  <si>
    <t>台灣經濟再奮發之路：擷取過去70年發展經驗</t>
  </si>
  <si>
    <t>葉萬安</t>
  </si>
  <si>
    <t>為什麼我們總是選到不適任的男性當領導人？</t>
  </si>
  <si>
    <t>名為世界的地方</t>
  </si>
  <si>
    <t>蕭熠</t>
  </si>
  <si>
    <t>我們幹過的蠢事</t>
  </si>
  <si>
    <t>賀景濱</t>
  </si>
  <si>
    <t>女生最愛玩的58則心理測驗</t>
  </si>
  <si>
    <t>柯小婕</t>
  </si>
  <si>
    <t>女生最愛看的53個心理測驗</t>
  </si>
  <si>
    <t>王郁婷</t>
  </si>
  <si>
    <t>社交零距離：說話高手實戰手冊</t>
  </si>
  <si>
    <t>鐘偉誠</t>
  </si>
  <si>
    <t>周旻憲</t>
  </si>
  <si>
    <t>李成霖</t>
  </si>
  <si>
    <t>笑到閃到腰</t>
  </si>
  <si>
    <t>聰明女人的幸福投資學</t>
  </si>
  <si>
    <t>方子君</t>
  </si>
  <si>
    <t>職場三缺一：公司不能沒有我</t>
  </si>
  <si>
    <t>吳麗娜</t>
  </si>
  <si>
    <t>聰明女人的幸福管理學</t>
  </si>
  <si>
    <t>就是要爆笑啊！不然要幹嘛？：最經典的腦筋急轉彎</t>
  </si>
  <si>
    <t>范周戈</t>
  </si>
  <si>
    <t>受用一生的耶魯金融投資課：看清市場本質，擁抱財富思維</t>
  </si>
  <si>
    <t>台語片的魔力：從故事、明星、導演到類型與行銷的電影關鍵詞</t>
  </si>
  <si>
    <t>林奎章</t>
  </si>
  <si>
    <t>中產悲歌：面對薪資停滯、金融危機、稅賦不公，中產階級如何改寫未來？</t>
  </si>
  <si>
    <t>蠢蛋夫妻愛情長跑日記</t>
  </si>
  <si>
    <t>蒂蒂</t>
  </si>
  <si>
    <t>老黑的FIRE生活實踐：財務自由，實現自我不是夢</t>
  </si>
  <si>
    <t>田臨斌（老黑）</t>
  </si>
  <si>
    <t>王維玲</t>
  </si>
  <si>
    <t>我坐在琵卓河畔，哭泣。</t>
  </si>
  <si>
    <t>只有一半的真相：為什麼科學看不到全貌？</t>
  </si>
  <si>
    <t>零錯誤決策：快速提升企業與個人競爭力</t>
  </si>
  <si>
    <t>假如孫子是現代上班族</t>
  </si>
  <si>
    <t>有趣到睡不著的生物學：螞蟻和人工智慧有關？</t>
  </si>
  <si>
    <t>看穿對手底牌的「賽局之眼」：東大權威經濟學教授教你突破思考盲點，用賽局理論識讀人性、贏得競爭</t>
  </si>
  <si>
    <t>電子商務：8堂一點就通的基礎活用課</t>
  </si>
  <si>
    <t>遊戲設計與電競運動概論</t>
  </si>
  <si>
    <t>資訊生活安全、行動智慧應用與網駭實務</t>
  </si>
  <si>
    <t>張志祺</t>
  </si>
  <si>
    <t>切莫為惡：科技巨頭如何背叛創建初衷和人民</t>
  </si>
  <si>
    <t>投資心理戰：行為金融專家教你看透群眾心理偏誤，掌握獲利勝機</t>
  </si>
  <si>
    <t>破解好萊塢的科幻想像：11種電影裡的世界末日與科學</t>
  </si>
  <si>
    <t>職場決勝關鍵 Excel 商業資料分析：正確分析+用對圖表，你的報告更有說服力！</t>
  </si>
  <si>
    <t>聯合電子出版有限公司</t>
  </si>
  <si>
    <t>柯博文</t>
  </si>
  <si>
    <t>你已是你所需的一切</t>
  </si>
  <si>
    <t>詹詠然</t>
  </si>
  <si>
    <t>外商顧問超強資料製作術：BCG的12種圖形架構，學會就能說服任何人！</t>
  </si>
  <si>
    <t>菲律賓，不意外？！南漂作家的文化臥底筆記</t>
  </si>
  <si>
    <t>南漂作家</t>
  </si>
  <si>
    <t>二地居：地方創生未來式</t>
  </si>
  <si>
    <t>該怎麼成就你的人生</t>
  </si>
  <si>
    <t>洪蘭</t>
  </si>
  <si>
    <t>盲眼鐘錶匠：解讀生命史的奧祕</t>
  </si>
  <si>
    <t>你問對問題了嗎？：重組問題框架、精準決策的創新解決工具</t>
  </si>
  <si>
    <t>不工作的世界：AI時代戰勝失業與不平等的新經濟解方</t>
  </si>
  <si>
    <t>嚴長壽</t>
  </si>
  <si>
    <t>讓生活只留下最喜歡的：六月的減法生活，加分人生</t>
  </si>
  <si>
    <t>六月（蔡君茹）</t>
  </si>
  <si>
    <t>施昇輝</t>
  </si>
  <si>
    <t>咖哩東</t>
  </si>
  <si>
    <t>幼獅文化事業股份有限公司</t>
  </si>
  <si>
    <t>讓可愛的錢自動滾進來：27歲財務自由的理財7步驟</t>
  </si>
  <si>
    <t>中華徵信所企業股份有限公司</t>
  </si>
  <si>
    <t>超人氣FB+IG+LINE社群經營與行銷力：用225招快速聚粉，飆升流量變業績！</t>
  </si>
  <si>
    <t>3天搞懂財經資訊（最新增訂版）：看懂財經新聞、企業財報不求人，找出年年下蛋的金雞母！</t>
  </si>
  <si>
    <t>劉炯朗</t>
  </si>
  <si>
    <t>洪雪珍</t>
  </si>
  <si>
    <t>忘了我是誰</t>
  </si>
  <si>
    <t>蔡怡</t>
  </si>
  <si>
    <t>胡曉梅</t>
  </si>
  <si>
    <t>人生體驗：生命中不可遺憾的49件事</t>
  </si>
  <si>
    <t>陳滿銘</t>
  </si>
  <si>
    <t>3天搞懂股票買賣（最新增訂版）：「靠股票賺錢」需要的常識，一問一答間，輕鬆學起來！</t>
  </si>
  <si>
    <t>劉常玉</t>
  </si>
  <si>
    <t>顏長川</t>
  </si>
  <si>
    <t>典藏藝術家庭股份有限公司</t>
  </si>
  <si>
    <t>黑幼龍</t>
  </si>
  <si>
    <t>奇蹟</t>
  </si>
  <si>
    <t>許家豪</t>
  </si>
  <si>
    <t>圖書資訊學；檔案學</t>
  </si>
  <si>
    <t>總類</t>
  </si>
  <si>
    <t>2009</t>
  </si>
  <si>
    <t>謝慧貞，王愉文</t>
  </si>
  <si>
    <t>Airiti Press</t>
  </si>
  <si>
    <t>9789868518230</t>
  </si>
  <si>
    <t>圖書館服務英文</t>
  </si>
  <si>
    <t>連續性出版品；期刊</t>
  </si>
  <si>
    <t>2020</t>
  </si>
  <si>
    <t>莊布忠</t>
  </si>
  <si>
    <t>萬里機構出版有限公司</t>
  </si>
  <si>
    <t>9772717512008</t>
  </si>
  <si>
    <t>100 全球最佳中餐廳 2020</t>
  </si>
  <si>
    <t>CH’NG Poh Tiong</t>
  </si>
  <si>
    <t>9772717511001</t>
  </si>
  <si>
    <t>100 Top Chinese Restaurants of the World 2020</t>
  </si>
  <si>
    <t>數學</t>
  </si>
  <si>
    <t>科學類</t>
  </si>
  <si>
    <t>吳燦銘</t>
  </si>
  <si>
    <t>博碩文化股份有限公司</t>
  </si>
  <si>
    <t>9789864345441</t>
  </si>
  <si>
    <t>AI世代高中生也能輕鬆搞懂的運算思維與演算法：使用Python</t>
  </si>
  <si>
    <t>9789864345434</t>
  </si>
  <si>
    <t>AI世代高中生也能輕鬆搞懂的運算思維與演算法：使用C語言</t>
  </si>
  <si>
    <t>9789864345397</t>
  </si>
  <si>
    <t>Python 從網路爬蟲到生活應用超實務：人工智慧世代必備的資料擷取術</t>
  </si>
  <si>
    <t>財政</t>
  </si>
  <si>
    <t>社會科學類</t>
  </si>
  <si>
    <t>2021</t>
  </si>
  <si>
    <t>戴至中</t>
  </si>
  <si>
    <t>時報文化出版企業股份有限公司</t>
  </si>
  <si>
    <t>9789571385716</t>
  </si>
  <si>
    <t>碁峯資訊股份有限公司</t>
  </si>
  <si>
    <t>9789865025458</t>
  </si>
  <si>
    <t>人工智慧Python基礎課 ： 用Python分析了解你的資料</t>
  </si>
  <si>
    <t>許郁文</t>
  </si>
  <si>
    <t>9789865024819</t>
  </si>
  <si>
    <t>語言學總論</t>
  </si>
  <si>
    <t>語言文學類</t>
  </si>
  <si>
    <t>咖永</t>
  </si>
  <si>
    <t>日月文化出版股份有限公司</t>
  </si>
  <si>
    <t>9789862489307</t>
  </si>
  <si>
    <t>那些好想搞懂的韓文問題：一次解決相似詞彙、文法與發音疑問！</t>
  </si>
  <si>
    <t>EZ TALK編輯部，Judd Piggott</t>
  </si>
  <si>
    <t>9789862489260</t>
  </si>
  <si>
    <t>職場英文必備實戰指南：EZ TALK 總編嚴選特刊【有聲】</t>
  </si>
  <si>
    <t>倫理學</t>
  </si>
  <si>
    <t>哲學類</t>
  </si>
  <si>
    <t>9789571380261</t>
  </si>
  <si>
    <t>心理學</t>
  </si>
  <si>
    <t>鄧惠文</t>
  </si>
  <si>
    <t>遠見天下文化出版股份有限公司（天下文化）</t>
  </si>
  <si>
    <t>9789864795284</t>
  </si>
  <si>
    <t>我想看妳變老的樣子：明天的女人，比昨天的女孩更精采</t>
  </si>
  <si>
    <t>周玉文</t>
  </si>
  <si>
    <t>9789865250348</t>
  </si>
  <si>
    <t>致富心態：關於財富、貪婪與幸福的20堂理財課</t>
  </si>
  <si>
    <t>醫藥</t>
  </si>
  <si>
    <t>應用科學類</t>
  </si>
  <si>
    <t>謝春蘭，高碧霞，蔡文惠，謝玉娟，吳玉玲 等</t>
  </si>
  <si>
    <t>永大書局有限公司</t>
  </si>
  <si>
    <t>9789869681032</t>
  </si>
  <si>
    <t>急重症護理學</t>
  </si>
  <si>
    <t>林家綾，李瑾婷，簡芷茵，楊嘉玲，林泳滋 等</t>
  </si>
  <si>
    <t>9789869907637</t>
  </si>
  <si>
    <t>最新內外科臨床護理教戰手冊</t>
  </si>
  <si>
    <t>陳映如，楊金蘭，李小璐，楊麗絨，黃慧新 等</t>
  </si>
  <si>
    <t>9789869681018</t>
  </si>
  <si>
    <t>產科護理技術手冊</t>
  </si>
  <si>
    <t>楊金蘭，趙明玲，李淑惠，李賢發，王淑真 等</t>
  </si>
  <si>
    <t>9789869778817</t>
  </si>
  <si>
    <t>醫護英文</t>
  </si>
  <si>
    <t>吳瑞文，吳慧嫻，何瓊芳，吳麗玉，李純華 等</t>
  </si>
  <si>
    <t>9789869907620</t>
  </si>
  <si>
    <t>社區衛生護理學</t>
  </si>
  <si>
    <t>蔣立琦，蔡綠蓉，黃靜微，邱淑如，毛新春 等</t>
  </si>
  <si>
    <t>9789869459389</t>
  </si>
  <si>
    <t>兒科護理學</t>
  </si>
  <si>
    <t>林育帆</t>
  </si>
  <si>
    <t>大是文化</t>
  </si>
  <si>
    <t>9789865548360</t>
  </si>
  <si>
    <t>過敏解方全書：你一直忍受的不適，其實是過敏。世界過敏組織指定、首爾九大權威醫生告訴你，如何預防與擺脫。</t>
  </si>
  <si>
    <t>亞洲史地</t>
  </si>
  <si>
    <t>史地類</t>
  </si>
  <si>
    <t>楊詠文</t>
  </si>
  <si>
    <t>欣傳媒股份有限公司</t>
  </si>
  <si>
    <t>EBK10200012106</t>
  </si>
  <si>
    <t>慢旅宮城小日子</t>
  </si>
  <si>
    <t>商業：經營學</t>
  </si>
  <si>
    <t>2019</t>
  </si>
  <si>
    <t>扮工室政治</t>
  </si>
  <si>
    <t>筆求人工作室有限公司</t>
  </si>
  <si>
    <t>9789887937494</t>
  </si>
  <si>
    <t>FREELANCE天書：職業革命4.0</t>
  </si>
  <si>
    <t>文淵閣工作室</t>
  </si>
  <si>
    <t>9789865026264</t>
  </si>
  <si>
    <t>關亭薇</t>
  </si>
  <si>
    <t>9789862489246</t>
  </si>
  <si>
    <t>韓國駐台記者教你看懂韓語新聞：50堂由淺入深的閱讀訓練課【有聲】</t>
  </si>
  <si>
    <t>顧潔修 等</t>
  </si>
  <si>
    <t>華杏出版股份有限公司</t>
  </si>
  <si>
    <t>9789861945125</t>
  </si>
  <si>
    <t>身體檢查與健康評估</t>
  </si>
  <si>
    <t>王璟璇 等</t>
  </si>
  <si>
    <t>9789861945187</t>
  </si>
  <si>
    <t>病歷閱讀</t>
  </si>
  <si>
    <t>家政</t>
  </si>
  <si>
    <t>Demi</t>
  </si>
  <si>
    <t>台灣角川</t>
  </si>
  <si>
    <t>9789577439468</t>
  </si>
  <si>
    <t>365天，每天都想穿喜歡的衣服：MAI的手繪時尚穿搭 Q&amp;A</t>
  </si>
  <si>
    <t>謝慈</t>
  </si>
  <si>
    <t>9789865548193</t>
  </si>
  <si>
    <t>關於失智，醫生忙到沒告訴你的事：診斷依據？能治療嗎？怎麼照護？簽法律文件有效力嗎……英國權威家庭醫生的第一手研究報告。</t>
  </si>
  <si>
    <t>馬格．保羅基</t>
  </si>
  <si>
    <t>布可屋</t>
  </si>
  <si>
    <t>9789865544133</t>
  </si>
  <si>
    <t>最強英語聽力課：輕鬆搞定TOEIC．TOEFL．IELTS．英檢．學測．會考【有聲】</t>
  </si>
  <si>
    <t>杉本愛子，田中紀子</t>
  </si>
  <si>
    <t>9789865544027</t>
  </si>
  <si>
    <t>合格快手！！新日檢聽解模擬測驗試題＋解析N3【有聲】</t>
  </si>
  <si>
    <t>9789865544034</t>
  </si>
  <si>
    <t>合格快手！！新日檢聽解模擬測驗試題＋解析N4【有聲】</t>
  </si>
  <si>
    <t>LiveABC互動英語教學集團</t>
  </si>
  <si>
    <t>希伯崙股份有限公司</t>
  </si>
  <si>
    <t>9789864413430</t>
  </si>
  <si>
    <t>英語會話萬用句型【有聲】</t>
  </si>
  <si>
    <t>李貞慧</t>
  </si>
  <si>
    <t>三民書局股份有限公司</t>
  </si>
  <si>
    <t>9789571465357</t>
  </si>
  <si>
    <t>親子大手拉小手，跟著繪本快樂學英文</t>
  </si>
  <si>
    <t>王明智</t>
  </si>
  <si>
    <t>9789571465227</t>
  </si>
  <si>
    <t>在深夜的電影院遇見佛洛伊德：電影與心理治療</t>
  </si>
  <si>
    <t>阿克賽爾．薛弗勒</t>
  </si>
  <si>
    <t>9786661470789</t>
  </si>
  <si>
    <t>病毒來了，我該怎麼辦？：新冠病毒防疫繪本</t>
  </si>
  <si>
    <t>張為凱，張修銘</t>
  </si>
  <si>
    <t>9789571382791</t>
  </si>
  <si>
    <t>熟成的果子： 職人配方大公開，42 款家庭小烤箱也能做出來的人氣餅乾 ╳ 蛋糕捲 ╳ 乳酪點心</t>
  </si>
  <si>
    <t>鄭舜瓏</t>
  </si>
  <si>
    <t>9789865548179</t>
  </si>
  <si>
    <t>後疫情時代的企業脫困與獲利：你上班的這家公司有做這些事嗎？哪類企業反而賺錢？財報該怎麼看能找出好投資標的？</t>
  </si>
  <si>
    <t>林永銘</t>
  </si>
  <si>
    <t>9789571382814</t>
  </si>
  <si>
    <t>泰菜熱：泰國名廚教你做開胃又下飯的日常家庭料理</t>
  </si>
  <si>
    <t>林力敏</t>
  </si>
  <si>
    <t>9789571382586</t>
  </si>
  <si>
    <t>組織再進化：優化公司體制和員工效率的雙贏提案</t>
  </si>
  <si>
    <t>海裕芬</t>
  </si>
  <si>
    <t>9789862489215</t>
  </si>
  <si>
    <t>我一個人，餓了！：40篇飲食記憶×40道美味料理，國民姑姑暖胃療心上菜啦</t>
  </si>
  <si>
    <t>人類學</t>
  </si>
  <si>
    <t>子詡</t>
  </si>
  <si>
    <t>文房文化事業有限公司</t>
  </si>
  <si>
    <t>9789578602878</t>
  </si>
  <si>
    <t>人體器官歷險記</t>
  </si>
  <si>
    <t>瑰娜（陳雅惠）</t>
  </si>
  <si>
    <t>9789571378336</t>
  </si>
  <si>
    <t>社畜，也可以很優雅：瑞士地方太太臥底全球最高薪國家的職場必勝心法</t>
  </si>
  <si>
    <t>浦孟涵</t>
  </si>
  <si>
    <t>9789571380292</t>
  </si>
  <si>
    <t>為什麼我很努力，卻沒被看見？：30堂國際溝通課，打造你的職場能見力</t>
  </si>
  <si>
    <t>鄭雲龍</t>
  </si>
  <si>
    <t>9789571377759</t>
  </si>
  <si>
    <t>好姿勢，救自脊：超人氣脊椎保健達人教你改變NG姿勢，從脊開始，找回健康</t>
  </si>
  <si>
    <t>謝明珊</t>
  </si>
  <si>
    <t>柿子文化事業有限公司</t>
  </si>
  <si>
    <t>9789869893862</t>
  </si>
  <si>
    <t>診療間裡的偽醫學：5分鐘破解醫學謊言，有效避開要命的隱形危機</t>
  </si>
  <si>
    <t>中國文學別集</t>
  </si>
  <si>
    <t>張翎</t>
  </si>
  <si>
    <t>9789571382593</t>
  </si>
  <si>
    <t>一路惶恐：我的疫城紀事</t>
  </si>
  <si>
    <t>2016</t>
  </si>
  <si>
    <t>劉博仁</t>
  </si>
  <si>
    <t>新自然主義（台灣漫讀）</t>
  </si>
  <si>
    <t>9789579528528</t>
  </si>
  <si>
    <t>營養醫學減重奇蹟：劉博仁醫師的減重案例分享</t>
  </si>
  <si>
    <t>世界史地</t>
  </si>
  <si>
    <t>陳彧馨</t>
  </si>
  <si>
    <t>9789571381190</t>
  </si>
  <si>
    <t>把拖油瓶養成小旅伴：0－6歲親子旅遊全攻略</t>
  </si>
  <si>
    <t>翁振華</t>
  </si>
  <si>
    <t>和平國際</t>
  </si>
  <si>
    <t>9789863711650</t>
  </si>
  <si>
    <t>晴媽咪副食品全攻略（實例突破革新版2.0）</t>
  </si>
  <si>
    <t>藍陳福堂，陳立偉</t>
  </si>
  <si>
    <t>9789577437747</t>
  </si>
  <si>
    <t>吃出腹肌：威利教練教你增肌減脂－自煮外食都OK！嚴選肌力訓練動作，4週有感</t>
  </si>
  <si>
    <t>郭佩怜  等</t>
  </si>
  <si>
    <t>9789571380704</t>
  </si>
  <si>
    <t>GOOD EYE台北挑剔指南：第一本讓世界認識台北的中英文風格旅遊書（全新改版）</t>
  </si>
  <si>
    <t>9789571380476</t>
  </si>
  <si>
    <t>GOOD EYE台灣挑剔指南：第一本讓世界認識台灣的中英文風格旅遊書</t>
  </si>
  <si>
    <t>Xiaofeng LIANG，Zijian FENG，Liming LI</t>
  </si>
  <si>
    <t>人民卫生电子音像出版社有限公司</t>
  </si>
  <si>
    <t>9787117298179</t>
  </si>
  <si>
    <t>Guidance for Corona Virus Disease 2019：Prevention，Control，Diagnosis and Management（新型冠状病毒肺炎防控和诊疗指南）</t>
  </si>
  <si>
    <t>賴宣合</t>
  </si>
  <si>
    <t>9789575649814</t>
  </si>
  <si>
    <t>對自己吐槽的白熊：旅遊英語輕鬆學</t>
  </si>
  <si>
    <t>9789575649111</t>
  </si>
  <si>
    <t>對自己吐槽的白熊：英語會話輕鬆學</t>
  </si>
  <si>
    <t>冰堂涼二</t>
  </si>
  <si>
    <t>9789575649050</t>
  </si>
  <si>
    <t>看漫畫學保養！化學先生的美肌講堂</t>
  </si>
  <si>
    <t>DEMI</t>
  </si>
  <si>
    <t>9789575648312</t>
  </si>
  <si>
    <t>大人感時尚法則：簡單好搭，穿出與眾不同的好質感</t>
  </si>
  <si>
    <t>中野啓介，蔡嘉琪，百瀬英樹</t>
  </si>
  <si>
    <t>9789864412877</t>
  </si>
  <si>
    <t>一本合格！JLPT日檢完全攻略（試題＋解析）N5【有聲】</t>
  </si>
  <si>
    <t>9789864413010</t>
  </si>
  <si>
    <t>一本合格！JLPT日檢完全攻略（試題＋解析）N4【有聲】</t>
  </si>
  <si>
    <t>薛雅齡</t>
  </si>
  <si>
    <t>9789862488256</t>
  </si>
  <si>
    <t>用人資味：自我對話╳組織發展╳未來能力，科技時代 HR 必備的全方位實戰手冊</t>
  </si>
  <si>
    <t>URL</t>
  </si>
  <si>
    <t>小分類</t>
  </si>
  <si>
    <t>大分類</t>
  </si>
  <si>
    <t>出版年</t>
  </si>
  <si>
    <t>出版單位</t>
  </si>
  <si>
    <t>出版品名稱</t>
  </si>
  <si>
    <t>修護完美肌膚：抗皺</t>
  </si>
  <si>
    <t>9789864799039</t>
  </si>
  <si>
    <t>羅達文創有限公司</t>
  </si>
  <si>
    <t>菱子</t>
  </si>
  <si>
    <t>修護完美肌膚：美白祛斑</t>
  </si>
  <si>
    <t>9789864799046</t>
  </si>
  <si>
    <t>無家者：從未想過我有這麼一天【有聲】</t>
  </si>
  <si>
    <t>9789869236461</t>
  </si>
  <si>
    <t>游擊文化股份有限公司</t>
  </si>
  <si>
    <t>林璟瑋，楊運生</t>
  </si>
  <si>
    <t>社會學</t>
  </si>
  <si>
    <t>古音之旅〈修訂再版〉</t>
  </si>
  <si>
    <t>9789864780563</t>
  </si>
  <si>
    <t>萬卷樓圖書股份有限公司</t>
  </si>
  <si>
    <t>竺家寧</t>
  </si>
  <si>
    <t>2017</t>
  </si>
  <si>
    <t>有一個銀蛋叫彼得，從小生在大醫院：借學分、逃兵役，戴鋼盔赴晨會的實習血淚</t>
  </si>
  <si>
    <t>9789571369334</t>
  </si>
  <si>
    <t>吳宗柏</t>
  </si>
  <si>
    <t>9789571369693</t>
  </si>
  <si>
    <t>9789571369686</t>
  </si>
  <si>
    <t>7300最平凡的奢侈</t>
  </si>
  <si>
    <t>9789571370460</t>
  </si>
  <si>
    <t>李怡潔</t>
  </si>
  <si>
    <t>傳記</t>
  </si>
  <si>
    <t>60歲，最年輕的老人：在「中年與即將變老」之間，一位「輕老年」的裸誠告白</t>
  </si>
  <si>
    <t>9789571370552</t>
  </si>
  <si>
    <t>陳品秀</t>
  </si>
  <si>
    <t>其他各國文學</t>
  </si>
  <si>
    <t>微演說：讓每句話直指人心</t>
  </si>
  <si>
    <t>9789865603007</t>
  </si>
  <si>
    <t>崧博出版事業有限公司</t>
  </si>
  <si>
    <t>王風範</t>
  </si>
  <si>
    <t>文學總論</t>
  </si>
  <si>
    <t>傳奇的投資之神：巴菲特</t>
  </si>
  <si>
    <t>9789865603625</t>
  </si>
  <si>
    <t>信自力</t>
  </si>
  <si>
    <t>從米店小老板到塑膠大王：王永慶</t>
  </si>
  <si>
    <t>9789865603618</t>
  </si>
  <si>
    <t>張恩台</t>
  </si>
  <si>
    <t>美國汽車大王：福特</t>
  </si>
  <si>
    <t>9789865603564</t>
  </si>
  <si>
    <t>烏日克</t>
  </si>
  <si>
    <t>破案神探二部曲：犯罪是天生邪惡還是後天塑造？FBI探員側寫連續殺人魔</t>
  </si>
  <si>
    <t>9789571371207</t>
  </si>
  <si>
    <t>葛佳琳</t>
  </si>
  <si>
    <t>破案神探三部曲：大屠殺、無差別殺人與連續殺人犯，FBI探員剖繪犯罪動機</t>
  </si>
  <si>
    <t>9789571371597</t>
  </si>
  <si>
    <t>劉體中，霍達文</t>
  </si>
  <si>
    <t>錢難賺，基金別亂買：績效勝率100％，基金投資獨門祕訣大公開</t>
  </si>
  <si>
    <t>9789571371108</t>
  </si>
  <si>
    <t>基金黑武士，基金艦長哥倫布</t>
  </si>
  <si>
    <t>破案神探：FBI首位犯罪剖繪專家緝兇檔案（首部曲）</t>
  </si>
  <si>
    <t>9789571370606</t>
  </si>
  <si>
    <t>張琰，吳家恆，劉婉俐，李惠珍</t>
  </si>
  <si>
    <t>3天搞懂基金買賣：3000元起，累積你的第一桶金（最新增訂版）</t>
  </si>
  <si>
    <t>9789862486306</t>
  </si>
  <si>
    <t>寫出有感覺的作文：不補習，學測寫作照樣拿高分</t>
  </si>
  <si>
    <t>9789571370705</t>
  </si>
  <si>
    <t>邱德老師</t>
  </si>
  <si>
    <t>教育</t>
  </si>
  <si>
    <t>做自己生命中的貴人：堅持為夢想買單</t>
  </si>
  <si>
    <t>9789865962449</t>
  </si>
  <si>
    <t>源樺文化</t>
  </si>
  <si>
    <t>李康瑞</t>
  </si>
  <si>
    <t>10分鐘搞懂策略佈局：創造營收、突破困境的62招策略選擇</t>
  </si>
  <si>
    <t>9789571371733</t>
  </si>
  <si>
    <t>吳素馨</t>
  </si>
  <si>
    <t>10分鐘弄懂深度行銷：成為下一個市場強者的行銷聖經</t>
  </si>
  <si>
    <t>9789571371740</t>
  </si>
  <si>
    <t>9789571372259</t>
  </si>
  <si>
    <t>中國各種文學</t>
  </si>
  <si>
    <t>王凡西選集卷一：托派與中國</t>
  </si>
  <si>
    <t>9789629373436</t>
  </si>
  <si>
    <t>香港城市大學出版社</t>
  </si>
  <si>
    <t>朱正</t>
  </si>
  <si>
    <t>2018</t>
  </si>
  <si>
    <t>王凡西選集卷二：論毛澤東思想</t>
  </si>
  <si>
    <t>9789629373443</t>
  </si>
  <si>
    <t>王凡西選集卷三：晚年札記</t>
  </si>
  <si>
    <t>9789629373450</t>
  </si>
  <si>
    <t>我居故我在：獨居老年母親居住方式的轉換歷程</t>
  </si>
  <si>
    <t>9789869554381</t>
  </si>
  <si>
    <t>索引數位股份有限公司</t>
  </si>
  <si>
    <t>吳家慧</t>
  </si>
  <si>
    <t>柳園攀桂集</t>
  </si>
  <si>
    <t>9789864780655</t>
  </si>
  <si>
    <t>楊君潛</t>
  </si>
  <si>
    <t>並蒂詩教</t>
  </si>
  <si>
    <t>9789864780822</t>
  </si>
  <si>
    <t>徐世澤，張夢機，邱燮友，許清雲，黃坤堯 等</t>
  </si>
  <si>
    <t>中國文學總集</t>
  </si>
  <si>
    <t>湯顯祖研究文獻目錄續編（1996–2016）</t>
  </si>
  <si>
    <t>9789864780884</t>
  </si>
  <si>
    <t>陳美雪</t>
  </si>
  <si>
    <t>目錄學；文獻學</t>
  </si>
  <si>
    <t>先秦學術講學錄（上冊）</t>
  </si>
  <si>
    <t>9789864781133</t>
  </si>
  <si>
    <t>王金凌</t>
  </si>
  <si>
    <t>中國哲學</t>
  </si>
  <si>
    <t>先秦學術講學錄（下冊）</t>
  </si>
  <si>
    <t>9789864781140</t>
  </si>
  <si>
    <t>民國時期曲學文獻整理研究</t>
  </si>
  <si>
    <t>9789864781171</t>
  </si>
  <si>
    <t>中國文學</t>
  </si>
  <si>
    <t>章法學體系建構歷程</t>
  </si>
  <si>
    <t>9789864781218</t>
  </si>
  <si>
    <t>穆斯林中國實業家：著名愛國人士馬忠順傳</t>
  </si>
  <si>
    <t>9789864780525</t>
  </si>
  <si>
    <t>阿布杜拉‧馬孝平</t>
  </si>
  <si>
    <t>初階外匯人員專業測驗一次過關</t>
  </si>
  <si>
    <t>9789864872862</t>
  </si>
  <si>
    <t>千華數位文化股份有限公司</t>
  </si>
  <si>
    <t>三鶯</t>
  </si>
  <si>
    <t>衍生性金融商品銷售人員資格測驗一次過關</t>
  </si>
  <si>
    <t>9789864871827</t>
  </si>
  <si>
    <t>可樂</t>
  </si>
  <si>
    <t>不動產估價概要［條文解析＋歷屆試題］</t>
  </si>
  <si>
    <t>9789864872886</t>
  </si>
  <si>
    <t>林筱涵</t>
  </si>
  <si>
    <t>經濟</t>
  </si>
  <si>
    <t>犯罪學（含概要）［題庫＋歷年試題］</t>
  </si>
  <si>
    <t>9789864872756</t>
  </si>
  <si>
    <t>王強，宇寧</t>
  </si>
  <si>
    <t>社會工作大意</t>
  </si>
  <si>
    <t>9789864873166</t>
  </si>
  <si>
    <t>陳月娥</t>
  </si>
  <si>
    <t>公民［初等特考］</t>
  </si>
  <si>
    <t>9789864873210</t>
  </si>
  <si>
    <t>邱樺</t>
  </si>
  <si>
    <t>9789862486795</t>
  </si>
  <si>
    <t>讓您一生相伴的49本好書</t>
  </si>
  <si>
    <t>9789865756802</t>
  </si>
  <si>
    <t>德威國際文化事業有限公司</t>
  </si>
  <si>
    <t>王芳郁</t>
  </si>
  <si>
    <t>文化與失序：評論政治與社會之論文</t>
  </si>
  <si>
    <t>9789869408950</t>
  </si>
  <si>
    <t>開學文化事業股份有限公司</t>
  </si>
  <si>
    <t>姜葳</t>
  </si>
  <si>
    <t>他的成功絕非忽然：擺脫失敗的25件刻意練習</t>
  </si>
  <si>
    <t>9789571373836</t>
  </si>
  <si>
    <t>吳郁芸</t>
  </si>
  <si>
    <t>我和總統面對面：黃寶慧與世界領袖的十次對話</t>
  </si>
  <si>
    <t>9789571373713</t>
  </si>
  <si>
    <t>黃寶慧</t>
  </si>
  <si>
    <t>新聞學</t>
  </si>
  <si>
    <t>租稅申報實務［主題式題庫＋歷年試題］</t>
  </si>
  <si>
    <t>9789864873111</t>
  </si>
  <si>
    <t>賦誠</t>
  </si>
  <si>
    <t>租稅申報實務</t>
  </si>
  <si>
    <t>9789864873029</t>
  </si>
  <si>
    <t>遙遠的角落：美國音樂家的台灣東海岸漂流日記</t>
  </si>
  <si>
    <t>9789571368757</t>
  </si>
  <si>
    <t>謝承廷</t>
  </si>
  <si>
    <t>室內空氣品質維護管理專責人員應試寶典</t>
  </si>
  <si>
    <t>9789864873746</t>
  </si>
  <si>
    <t>彭立言，江軍</t>
  </si>
  <si>
    <t>工程</t>
  </si>
  <si>
    <t>經濟學A─Z速查指南：《經濟學人》教你當代最重要的700個經濟學關鍵字</t>
  </si>
  <si>
    <t>9789571374024</t>
  </si>
  <si>
    <t>吳書榆</t>
  </si>
  <si>
    <t>愛的十年之養：謝謝那些過去所造就的現在</t>
  </si>
  <si>
    <t>9789571373966</t>
  </si>
  <si>
    <t>李佩甄</t>
  </si>
  <si>
    <t>老有所終：長命百歲還是品質九九？</t>
  </si>
  <si>
    <t>9789571373508</t>
  </si>
  <si>
    <t>莊錦豪</t>
  </si>
  <si>
    <t>結痂週記：八仙事件—他們的生命經驗，我們不該遺忘</t>
  </si>
  <si>
    <t>9789571374161</t>
  </si>
  <si>
    <t>林祺育，陳依欣，張承騏，楊芷凌，詹閎鈞 等</t>
  </si>
  <si>
    <t>我 的選擇，是把生命活得更好：從換腎少年、創業青年到偏鄉教師，總統教育獎得主徐凡甘的甘苦人生</t>
  </si>
  <si>
    <t>9789571374536</t>
  </si>
  <si>
    <t>徐凡甘，夢田文教基金會，小眼攝影</t>
  </si>
  <si>
    <t>奶奶來了！從陪伴到送別，我與奶奶的1825天交往日記</t>
  </si>
  <si>
    <t>9789571374321</t>
  </si>
  <si>
    <t>金孫（賴思豪）</t>
  </si>
  <si>
    <t>紅豆湯配黑麵包，異國戀曲大不同：那些關於戀愛╳約會╳婚姻的趣味事，從藝術學者到德國人妻的文化觀察</t>
  </si>
  <si>
    <t>9789571374352</t>
  </si>
  <si>
    <t>郭書瑄</t>
  </si>
  <si>
    <t>歐洲史地</t>
  </si>
  <si>
    <t>如何走下去─倫理與醫療</t>
  </si>
  <si>
    <t>9789629373696</t>
  </si>
  <si>
    <t>陳浩文，區結成</t>
  </si>
  <si>
    <t>基改世代：基因改造的發展、爭議與規範</t>
  </si>
  <si>
    <t>9789863502722</t>
  </si>
  <si>
    <t>國立臺灣大學出版中心</t>
  </si>
  <si>
    <t>吳又茗</t>
  </si>
  <si>
    <t>不放手的婚姻：清除衝突所累積的惡情緒，讓你的婚姻更牢固</t>
  </si>
  <si>
    <t>9789571374659</t>
  </si>
  <si>
    <t>鹿憶之</t>
  </si>
  <si>
    <t>AKB48的光與影</t>
  </si>
  <si>
    <t>9789869466806</t>
  </si>
  <si>
    <t>翰蘆圖書出版有限公司</t>
  </si>
  <si>
    <t>李世暉，林芙白，蔡彥亭</t>
  </si>
  <si>
    <t>雲端上消失的獵人：再現八通關布農族的聚落原貌與遷移</t>
  </si>
  <si>
    <t>9789865860318</t>
  </si>
  <si>
    <t>江冠榮</t>
  </si>
  <si>
    <t>2014</t>
  </si>
  <si>
    <t>禮俗</t>
  </si>
  <si>
    <t>從左手到牽手：是女生真的太無解？還是你老是搞錯問題？不必將就的30堂脫單戀愛課</t>
  </si>
  <si>
    <t>9789571375403</t>
  </si>
  <si>
    <t>亞瑟（AWE情感工作室導師）</t>
  </si>
  <si>
    <t>錢難賺，房地產別亂買：一位單親辣媽的真心告白</t>
  </si>
  <si>
    <t>9789571374727</t>
  </si>
  <si>
    <t>洪倩宜</t>
  </si>
  <si>
    <t>困境用溫柔面對，幸福要微笑尋回：給每一個相信希望、不願輸給自己的你我他</t>
  </si>
  <si>
    <t>9789571375441</t>
  </si>
  <si>
    <t>Becky貝姬</t>
  </si>
  <si>
    <t>亞洲男人的美國生存紀事：普立茲獎得主的自我追尋與美國亞裔文化觀察</t>
  </si>
  <si>
    <t>9789571375625</t>
  </si>
  <si>
    <t>陳重亨</t>
  </si>
  <si>
    <t>3天搞懂美股買賣（最新增訂版）：不出國、不懂英文，也能靠蘋果、星巴克賺錢！</t>
  </si>
  <si>
    <t>9789862487747</t>
  </si>
  <si>
    <t>真會說話：告別溝通障礙的全方位說話術</t>
  </si>
  <si>
    <t>9789864110773</t>
  </si>
  <si>
    <t>大拓文化</t>
  </si>
  <si>
    <t>陳瑋順</t>
  </si>
  <si>
    <t>《張家山漢墓竹簡〔二四七號墓〕》構形研究：兼論〈二年律令〉所見《說文》未收字</t>
  </si>
  <si>
    <t>9789864781270</t>
  </si>
  <si>
    <t>李綉玲</t>
  </si>
  <si>
    <t>文物考古</t>
  </si>
  <si>
    <t>《清華伍》書類文獻研究</t>
  </si>
  <si>
    <t>9789864781355</t>
  </si>
  <si>
    <t>高佑仁</t>
  </si>
  <si>
    <t>殷栔新詮引言注</t>
  </si>
  <si>
    <t>9789864781232</t>
  </si>
  <si>
    <t>魯實先，王永誠</t>
  </si>
  <si>
    <t>辭章風格教學新論</t>
  </si>
  <si>
    <t>9789864781522</t>
  </si>
  <si>
    <t>蒲基維</t>
  </si>
  <si>
    <t>辭章章法四大律</t>
  </si>
  <si>
    <t>9789864781539</t>
  </si>
  <si>
    <t>黃淑貞</t>
  </si>
  <si>
    <t>邊緣之境：華文創作中的凝視聲響到生命記憶</t>
  </si>
  <si>
    <t>9789864781256</t>
  </si>
  <si>
    <t>邱珮萱S</t>
  </si>
  <si>
    <t>東方文學</t>
  </si>
  <si>
    <t>布農族的大山大樹：Tahai Ispalalavi布農族文化傳承回憶錄</t>
  </si>
  <si>
    <t>9789869703000</t>
  </si>
  <si>
    <t>洪宏</t>
  </si>
  <si>
    <t>在「亞細亞」想像台灣：台灣觀光與日本亞細亞航空（1975－2008）</t>
  </si>
  <si>
    <t>9789869703024</t>
  </si>
  <si>
    <t>陳建源</t>
  </si>
  <si>
    <t>人口政策與人口統計</t>
  </si>
  <si>
    <t>9789864875764</t>
  </si>
  <si>
    <t>統計</t>
  </si>
  <si>
    <t>企業管理（適用管理概論）</t>
  </si>
  <si>
    <t>9789864875535</t>
  </si>
  <si>
    <t>陳金城</t>
  </si>
  <si>
    <t>行政法（含概要）測驗式歷屆試題精闢新解</t>
  </si>
  <si>
    <t>9789864875979</t>
  </si>
  <si>
    <t>林志忠</t>
  </si>
  <si>
    <t>政治學（含概要）混合式：歷屆試題精闢新解</t>
  </si>
  <si>
    <t>9789864876013</t>
  </si>
  <si>
    <t>蔡力</t>
  </si>
  <si>
    <t>我的戰友是狼先生：系統性紅斑狼瘡症患者的奮鬥日記</t>
  </si>
  <si>
    <t>9789888490790</t>
  </si>
  <si>
    <t>青森文化</t>
  </si>
  <si>
    <t>好鈞</t>
  </si>
  <si>
    <t>病腦啟示：神經哲學與健康心智</t>
  </si>
  <si>
    <t>9789863503293</t>
  </si>
  <si>
    <t>陳向群</t>
  </si>
  <si>
    <t>有話不直說，人脈就能變錢脈</t>
  </si>
  <si>
    <t>9789865899394</t>
  </si>
  <si>
    <t>智言館</t>
  </si>
  <si>
    <t>羅毅</t>
  </si>
  <si>
    <t>愛情潛規則</t>
  </si>
  <si>
    <t>9789574706778</t>
  </si>
  <si>
    <t>太陽氏文化事業有限公司</t>
  </si>
  <si>
    <t>史芬克絲</t>
  </si>
  <si>
    <t>法律扶助與社會期刊：第二期</t>
  </si>
  <si>
    <t>26171562_002</t>
  </si>
  <si>
    <t>財團法人法律扶助基金會（新學林）</t>
  </si>
  <si>
    <t>李茂生</t>
  </si>
  <si>
    <t>20190301</t>
  </si>
  <si>
    <t>韓國重要經貿政策彙編：2013－2016朴槿惠總統時期</t>
  </si>
  <si>
    <t>9789869703079</t>
  </si>
  <si>
    <t>謝目堂，吳家興，張琳禎</t>
  </si>
  <si>
    <t>創新管理標準化</t>
  </si>
  <si>
    <t>9789869703086</t>
  </si>
  <si>
    <t>管孟忠</t>
  </si>
  <si>
    <t>翻轉性別教育</t>
  </si>
  <si>
    <t>9789577325631</t>
  </si>
  <si>
    <t>巨流圖書股份有限公司</t>
  </si>
  <si>
    <t>周祝瑛</t>
  </si>
  <si>
    <t>當我即將離你而去：一位年輕女詩人給兒子、丈夫、父母、朋友最後的情書</t>
  </si>
  <si>
    <t>9789864793785</t>
  </si>
  <si>
    <t>吳芠</t>
  </si>
  <si>
    <t>意識之川流：薩克斯優游於達爾文、佛洛伊德、詹姆斯的思想世界</t>
  </si>
  <si>
    <t>9789864796090</t>
  </si>
  <si>
    <t>楊玉齡</t>
  </si>
  <si>
    <t>社企是門好生意？社會企業的批判與反思</t>
  </si>
  <si>
    <t>9789571375953</t>
  </si>
  <si>
    <t>徐沛然</t>
  </si>
  <si>
    <t>拼圖者的生命觀察：一位工作20年的法醫心得。新聞跑馬燈後的真實故事，解剖刀下的生命啟發</t>
  </si>
  <si>
    <t>9789571378046</t>
  </si>
  <si>
    <t>楊敏昇</t>
  </si>
  <si>
    <t>性、謊言、柏金包：女性欲望的新科學</t>
  </si>
  <si>
    <t>9789571378084</t>
  </si>
  <si>
    <t>溫絲黛．馬汀</t>
  </si>
  <si>
    <t>超神奇的活學活用心理學</t>
  </si>
  <si>
    <t>9789865756987</t>
  </si>
  <si>
    <t>林建華教授</t>
  </si>
  <si>
    <t>教师礼仪</t>
  </si>
  <si>
    <t>9787555361541</t>
  </si>
  <si>
    <t>吉林教育出版社</t>
  </si>
  <si>
    <t>拙耕</t>
  </si>
  <si>
    <t>学生礼仪</t>
  </si>
  <si>
    <t>9787555361558</t>
  </si>
  <si>
    <t>穆清</t>
  </si>
  <si>
    <t>一次讀懂哲學經典</t>
  </si>
  <si>
    <t>9789571378022</t>
  </si>
  <si>
    <t>王曼璇</t>
  </si>
  <si>
    <t>哲學總論</t>
  </si>
  <si>
    <t>公共场所礼仪</t>
  </si>
  <si>
    <t>9787555361510</t>
  </si>
  <si>
    <t>公关礼仪</t>
  </si>
  <si>
    <t>9787555361527</t>
  </si>
  <si>
    <t>萝薇</t>
  </si>
  <si>
    <t>兩岸奇蹟六十年：從臺灣經濟奇蹟到中國崛起</t>
  </si>
  <si>
    <t>9789869763424</t>
  </si>
  <si>
    <t>周朝國</t>
  </si>
  <si>
    <t>各國制憲運動</t>
  </si>
  <si>
    <t>9789869748506</t>
  </si>
  <si>
    <t>施正鋒</t>
  </si>
  <si>
    <t>法律</t>
  </si>
  <si>
    <t>各國憲政體制選擇</t>
  </si>
  <si>
    <t>9789869748513</t>
  </si>
  <si>
    <t>邪惡的20個樣貌：殺人、強暴、傷害、霸凌，那些「平常人很好呀」的人，怎麼瞬間變邪惡？你我心裡也有一兩個這樣的特徵</t>
  </si>
  <si>
    <t>9789579654173</t>
  </si>
  <si>
    <t>張蔚</t>
  </si>
  <si>
    <t>自駕車的第一本法律書</t>
  </si>
  <si>
    <t>9789575817633</t>
  </si>
  <si>
    <t>財團法人資訊工業策進會科法中心</t>
  </si>
  <si>
    <t>王自雄</t>
  </si>
  <si>
    <t>語言．意識．哲學</t>
  </si>
  <si>
    <t>9789865670535</t>
  </si>
  <si>
    <t>華夏出版有限公司</t>
  </si>
  <si>
    <t>呂新炎</t>
  </si>
  <si>
    <t>航空衛生保健與急救（含大陸航空醫療相關法規）</t>
  </si>
  <si>
    <t>9789577356932</t>
  </si>
  <si>
    <t>崧燁文化事業有限公司</t>
  </si>
  <si>
    <t>姚紅光，李程</t>
  </si>
  <si>
    <t>你不可不知道的100位電影大咖</t>
  </si>
  <si>
    <t>9789869645409</t>
  </si>
  <si>
    <t>信實文化行銷有限公司</t>
  </si>
  <si>
    <t>許汝紘</t>
  </si>
  <si>
    <t>藝術類</t>
  </si>
  <si>
    <t>戲劇</t>
  </si>
  <si>
    <t>美到禍國殃民的名女人：從「女神」到「女人」，78個紅顏禍水的故事</t>
  </si>
  <si>
    <t>9789869602686</t>
  </si>
  <si>
    <t>肖聿</t>
  </si>
  <si>
    <t>狐爸好酷：臭臉大叔的暖男日常</t>
  </si>
  <si>
    <t>9789575643461</t>
  </si>
  <si>
    <t>陳怡君</t>
  </si>
  <si>
    <t>繪畫；書法</t>
  </si>
  <si>
    <t>貓生好難（1）：遺憾中的小確幸日常</t>
  </si>
  <si>
    <t>9789575641214</t>
  </si>
  <si>
    <t>貓生好難（2）：遺憾中的小確幸日常</t>
  </si>
  <si>
    <t>9789575646028</t>
  </si>
  <si>
    <t>醫魂：醫療現場的21則啟發（十周年紀念版）</t>
  </si>
  <si>
    <t>9789571379821</t>
  </si>
  <si>
    <t>崔宏立</t>
  </si>
  <si>
    <t>待用民宿</t>
  </si>
  <si>
    <t>9789571379746</t>
  </si>
  <si>
    <t>賴芳玉</t>
  </si>
  <si>
    <t>地方法制的理論與實踐</t>
  </si>
  <si>
    <t>9789869808071</t>
  </si>
  <si>
    <t>羅承宗</t>
  </si>
  <si>
    <t>當代大哲論國際正義：「普世價值」是否存在？</t>
  </si>
  <si>
    <t>9789869808088</t>
  </si>
  <si>
    <t>林立</t>
  </si>
  <si>
    <t>實習醫「聲」：敘事醫學倫理故事集</t>
  </si>
  <si>
    <t>9789866105326</t>
  </si>
  <si>
    <t>麗文文化事業股份有限公司</t>
  </si>
  <si>
    <t>林慧如，王心運</t>
  </si>
  <si>
    <t>狐爸好酷：臭臉大叔的暖男日常（2）</t>
  </si>
  <si>
    <t>9789577432605</t>
  </si>
  <si>
    <t>劉子婕</t>
  </si>
  <si>
    <t>政治學概要頻出題庫</t>
  </si>
  <si>
    <t>9789864878628</t>
  </si>
  <si>
    <t>勞資關係（含概要）</t>
  </si>
  <si>
    <t>9789864878499</t>
  </si>
  <si>
    <t>就業安全制度（含概要）</t>
  </si>
  <si>
    <t>9789864878161</t>
  </si>
  <si>
    <t>動盪：國家如何化解危局、成功轉型？</t>
  </si>
  <si>
    <t>9789571380049</t>
  </si>
  <si>
    <t>莊安祺</t>
  </si>
  <si>
    <t>來醫生館聽故事</t>
  </si>
  <si>
    <t>9789869660976</t>
  </si>
  <si>
    <t>經典雜誌</t>
  </si>
  <si>
    <t>簡守信</t>
  </si>
  <si>
    <t>大愛醫生館：簡守信院長的人文醫療探索</t>
  </si>
  <si>
    <t>9789869660969</t>
  </si>
  <si>
    <t>簡守信，蔡明憲，廖翊君</t>
  </si>
  <si>
    <t>趣味邏輯縱橫談</t>
  </si>
  <si>
    <t>9789888570430</t>
  </si>
  <si>
    <t>香港中和出版有限公司</t>
  </si>
  <si>
    <t>鄭偉宏</t>
  </si>
  <si>
    <t>邏輯學</t>
  </si>
  <si>
    <t>徐凌云睡眠障碍临证心悟</t>
  </si>
  <si>
    <t>9787117261296</t>
  </si>
  <si>
    <t>高峰，吴蔚</t>
  </si>
  <si>
    <t>中医入门捷径：中药必背轻松记</t>
  </si>
  <si>
    <t>9787117280839</t>
  </si>
  <si>
    <t>刘洋，谢伟</t>
  </si>
  <si>
    <t>中医入门捷径：中医经典必背轻松记</t>
  </si>
  <si>
    <t>9787117280822</t>
  </si>
  <si>
    <t>王洪武</t>
  </si>
  <si>
    <t>海上中医名家膏方经验集</t>
  </si>
  <si>
    <t>9787117280969</t>
  </si>
  <si>
    <t>吴银根，王庆其，颜乾麟</t>
  </si>
  <si>
    <t>胸痹医案专辑</t>
  </si>
  <si>
    <t>9787117281263</t>
  </si>
  <si>
    <t>朱杭溢</t>
  </si>
  <si>
    <t>熟齡中年養生非知不可的事</t>
  </si>
  <si>
    <t>EBK10200011487</t>
  </si>
  <si>
    <t>御璽動向育樂有限公司</t>
  </si>
  <si>
    <t>張英</t>
  </si>
  <si>
    <t>形上學：存有、人性與終極真實之探究</t>
  </si>
  <si>
    <t>9789863503675</t>
  </si>
  <si>
    <t>沈清松</t>
  </si>
  <si>
    <t>形上學</t>
  </si>
  <si>
    <t>永夜微光：拉岡與未竟之精神分析革命</t>
  </si>
  <si>
    <t>9789863503743</t>
  </si>
  <si>
    <t>沈志中</t>
  </si>
  <si>
    <t>艺海航舟：国医大师张志远访谈录</t>
  </si>
  <si>
    <t>9787117279819</t>
  </si>
  <si>
    <t>张成博，李玉清</t>
  </si>
  <si>
    <t>疫情延燒：資訊業的危機與轉機</t>
  </si>
  <si>
    <t>EBK10200011535</t>
  </si>
  <si>
    <t>財團法人資訊工業策進會產業情報研究所</t>
  </si>
  <si>
    <t>詹文男</t>
  </si>
  <si>
    <t>「新型冠狀病毒（2019－nCoV）」疫情對中國大陸及武漢重點產業之影響</t>
  </si>
  <si>
    <t>EBK10200011536</t>
  </si>
  <si>
    <t>陳子昂 等</t>
  </si>
  <si>
    <t>武漢肺炎對經濟的可能影響評估</t>
  </si>
  <si>
    <t>EBK10200011538</t>
  </si>
  <si>
    <t>詹文男，盧美惠，張凱傑</t>
  </si>
  <si>
    <t>武漢肺炎對兩岸ICT、半導體產業競合分析</t>
  </si>
  <si>
    <t>EBK10200011539</t>
  </si>
  <si>
    <t>洪春暉 等</t>
  </si>
  <si>
    <t>新型冠狀病毒肺炎對通訊產業影響評析：網通設備產業</t>
  </si>
  <si>
    <t>EBK10200011540</t>
  </si>
  <si>
    <t>曾巧靈，徐子明</t>
  </si>
  <si>
    <t>新型冠狀病毒肺炎對通訊產業影響評析：智慧型手機產業</t>
  </si>
  <si>
    <t>EBK10200011541</t>
  </si>
  <si>
    <t>韓文堯，徐子明</t>
  </si>
  <si>
    <t>科技戰「疫」：智慧科技在新型冠狀病毒之防疫應用</t>
  </si>
  <si>
    <t>EBK10200011542</t>
  </si>
  <si>
    <t>盧美惠，張凱傑，周維忠</t>
  </si>
  <si>
    <t>武漢肺炎防疫，智慧醫療的用「武」之地</t>
  </si>
  <si>
    <t>EBK10200011543</t>
  </si>
  <si>
    <t>張浚凱</t>
  </si>
  <si>
    <t>從新型冠狀病毒防疫看農用載具新應用</t>
  </si>
  <si>
    <t>EBK10200011545</t>
  </si>
  <si>
    <t>林凱琳</t>
  </si>
  <si>
    <t>疫情之後，新冠病毒對電商零售與外送平台的發展機會</t>
  </si>
  <si>
    <t>EBK10200011546</t>
  </si>
  <si>
    <t>陳冠文，胡自立，柳育林</t>
  </si>
  <si>
    <t>疫情之後，新冠病毒對數位媒體與育樂之發展機會</t>
  </si>
  <si>
    <t>EBK10200011547</t>
  </si>
  <si>
    <t>張筱祺，鐘映庭，吳柏羲</t>
  </si>
  <si>
    <t>疫情風險管理：邊緣運算分散式系統導入智慧製造應用評析</t>
  </si>
  <si>
    <t>EBK10200011548</t>
  </si>
  <si>
    <t>施柏榮</t>
  </si>
  <si>
    <t>新型冠狀病毒肺炎對資訊產業影響評析：伺服器產業</t>
  </si>
  <si>
    <t>EBK10200011549</t>
  </si>
  <si>
    <t>龔存宇</t>
  </si>
  <si>
    <t>天風應和潤物無聲：蕭蕭詩與詩學教育</t>
  </si>
  <si>
    <t>9789864782697</t>
  </si>
  <si>
    <t>黃金明，陳憲仁，羅文玲</t>
  </si>
  <si>
    <t>老子之人性論與無名思想</t>
  </si>
  <si>
    <t>9789864782369</t>
  </si>
  <si>
    <t>蕭振聲</t>
  </si>
  <si>
    <t>修辭與考辨</t>
  </si>
  <si>
    <t>9789864782765</t>
  </si>
  <si>
    <t>王幼華</t>
  </si>
  <si>
    <t>通志七音略研究</t>
  </si>
  <si>
    <t>9789864780549</t>
  </si>
  <si>
    <t>葉鍵得</t>
  </si>
  <si>
    <t>微觀類型下的受動標記研究：基於音韻及語法介面</t>
  </si>
  <si>
    <t>9789864782352</t>
  </si>
  <si>
    <t>陳崧霖</t>
  </si>
  <si>
    <t>實用修辭寫作學</t>
  </si>
  <si>
    <t>9789864782314</t>
  </si>
  <si>
    <t>張春榮</t>
  </si>
  <si>
    <t>聽聽諸子談藝術</t>
  </si>
  <si>
    <t>9789864782147</t>
  </si>
  <si>
    <t>王大智</t>
  </si>
  <si>
    <t>藝術總論</t>
  </si>
  <si>
    <t>毋甘願的電影史：曾經，臺灣有個好萊塢</t>
  </si>
  <si>
    <t>9789869849708</t>
  </si>
  <si>
    <t>春山出版（時報）</t>
  </si>
  <si>
    <t>蘇致亨</t>
  </si>
  <si>
    <t>變身後媽：打破壞皇后詛咒，改寫伴侶關係與母親形象的新劇本</t>
  </si>
  <si>
    <t>9789571380674</t>
  </si>
  <si>
    <t>許恬寧</t>
  </si>
  <si>
    <t>一次讀懂經濟學經典</t>
  </si>
  <si>
    <t>9789571380452</t>
  </si>
  <si>
    <t>張嘉文</t>
  </si>
  <si>
    <t>戀愛脫單魅力學：從單身到結婚，找到最適合自己的優質伴侶</t>
  </si>
  <si>
    <t>9789571380254</t>
  </si>
  <si>
    <t>彭孟嫻</t>
  </si>
  <si>
    <t>小儿保健推拿视频书：孩子吃饭香，少生病，长得好</t>
  </si>
  <si>
    <t>9787117278973</t>
  </si>
  <si>
    <t>王立新</t>
  </si>
  <si>
    <t>“营”在孕期：图解孕产营养保健</t>
  </si>
  <si>
    <t>9787117280242</t>
  </si>
  <si>
    <t>丁辉</t>
  </si>
  <si>
    <t>溃疡性结肠炎和克罗恩病自我管理</t>
  </si>
  <si>
    <t>9787117280426</t>
  </si>
  <si>
    <t>缪应雷，王昆华</t>
  </si>
  <si>
    <t>初考公民叮：照亮你的學習之路</t>
  </si>
  <si>
    <t>9789864878932</t>
  </si>
  <si>
    <t>反洗腦：自願為奴的真相</t>
  </si>
  <si>
    <t>9789570443646</t>
  </si>
  <si>
    <t>九韵文化</t>
  </si>
  <si>
    <t>艾瑞克・李</t>
  </si>
  <si>
    <t>打不死的戰狼：華為的快速成長策略與狼性文化</t>
  </si>
  <si>
    <t>9789571381022</t>
  </si>
  <si>
    <t>鄧為中</t>
  </si>
  <si>
    <t>公職小六法</t>
  </si>
  <si>
    <t>9789574791057_07</t>
  </si>
  <si>
    <t>鼎文書局股份有限公司</t>
  </si>
  <si>
    <t>廖震</t>
  </si>
  <si>
    <t>醫療責任的形成與展開（修訂版）</t>
  </si>
  <si>
    <t>9789863503729</t>
  </si>
  <si>
    <t>陳聰富</t>
  </si>
  <si>
    <t>新型冠狀病毒肺炎疫情對電腦系統產業之影響評析</t>
  </si>
  <si>
    <t>EBK10200011550</t>
  </si>
  <si>
    <t>潘建光，龔存宇，徐文華，陳俊宇，資訊電子產業研究團隊</t>
  </si>
  <si>
    <t>從新冠肺炎防疫看AI身份識別技術商機</t>
  </si>
  <si>
    <t>EBK10200011551</t>
  </si>
  <si>
    <t>林信亨</t>
  </si>
  <si>
    <t>新型冠狀病毒肺炎對半導體產業影響評析</t>
  </si>
  <si>
    <t>EBK10200011552</t>
  </si>
  <si>
    <t>劉智文，黃馨</t>
  </si>
  <si>
    <t>2020_MWC_BARCELONA展會停辦事件與產業影響分析</t>
  </si>
  <si>
    <t>EBK10200011553</t>
  </si>
  <si>
    <t>韓文堯，鍾曉君，徐子明</t>
  </si>
  <si>
    <t>新冠肺炎防疫下的智慧科技應用</t>
  </si>
  <si>
    <t>EBK10200011554</t>
  </si>
  <si>
    <t>朱師右，資訊應用團隊</t>
  </si>
  <si>
    <t>我國車聯網產業鏈發展分析</t>
  </si>
  <si>
    <t>EBK10200011555</t>
  </si>
  <si>
    <t>黃仕宗</t>
  </si>
  <si>
    <t>馬來西亞固網寬頻市場現況與發展觀測</t>
  </si>
  <si>
    <t>EBK10200011556</t>
  </si>
  <si>
    <t>民間產業研究團隊，曾巧靈</t>
  </si>
  <si>
    <t>馬來西亞行動通訊服務市場現況與展望</t>
  </si>
  <si>
    <t>EBK10200011557</t>
  </si>
  <si>
    <t>觀察CES 2020智慧健康裝置發展重點</t>
  </si>
  <si>
    <t>EBK10200011558</t>
  </si>
  <si>
    <t>徐文華</t>
  </si>
  <si>
    <t>萬物聯網時代下的Wi-Fi發展分析</t>
  </si>
  <si>
    <t>EBK10200011559</t>
  </si>
  <si>
    <t>楊長鳴</t>
  </si>
  <si>
    <t>從CES 2020展望韌性科技發展趨勢</t>
  </si>
  <si>
    <t>EBK10200011560</t>
  </si>
  <si>
    <t>2019年台灣新創募資概況分析</t>
  </si>
  <si>
    <t>EBK10200011561</t>
  </si>
  <si>
    <t>王琬昀</t>
  </si>
  <si>
    <t>數位看板之未來應用商機</t>
  </si>
  <si>
    <t>EBK10200011562</t>
  </si>
  <si>
    <t>黃家怡</t>
  </si>
  <si>
    <t>EBK10200011563</t>
  </si>
  <si>
    <t>EBK10200011564</t>
  </si>
  <si>
    <t>EBK10200011565</t>
  </si>
  <si>
    <t>EBK10200011566</t>
  </si>
  <si>
    <t>疫情對資訊服務產業帶來的發展機會</t>
  </si>
  <si>
    <t>EBK10200011567</t>
  </si>
  <si>
    <t>朱師右，蘇醒文，張皓甯，杜佩圜</t>
  </si>
  <si>
    <t>以敵為師，銀行的轉型與突圍之路</t>
  </si>
  <si>
    <t>EBK10200011568</t>
  </si>
  <si>
    <t>童啟晟</t>
  </si>
  <si>
    <t>EBK10200011570</t>
  </si>
  <si>
    <t>EBK10200011571</t>
  </si>
  <si>
    <t>行動聯網裝置普及，人人皆是遊戲玩家：臺灣遊戲玩家偏好概況</t>
  </si>
  <si>
    <t>EBK10200011572</t>
  </si>
  <si>
    <t>吳柏羲，數位媒體研究群</t>
  </si>
  <si>
    <t>5G精準農業應用探索與發展關鍵議題</t>
  </si>
  <si>
    <t>EBK10200011573</t>
  </si>
  <si>
    <t>電競追星風潮興起，設備購買首重CP值：臺灣電競玩家偏好概況</t>
  </si>
  <si>
    <t>EBK10200011574</t>
  </si>
  <si>
    <t>智慧擴增實境美國專利布局分析</t>
  </si>
  <si>
    <t>EBK10200011575</t>
  </si>
  <si>
    <t>陳賜賢</t>
  </si>
  <si>
    <t>石墨烯電池主要專利權人布局分析</t>
  </si>
  <si>
    <t>EBK10200011577</t>
  </si>
  <si>
    <t>EBK10200011578</t>
  </si>
  <si>
    <t>從國際大廠布局看2020行動支付趨勢與應用情境</t>
  </si>
  <si>
    <t>EBK10200011579</t>
  </si>
  <si>
    <t>胡自立</t>
  </si>
  <si>
    <t>從CES 2020觀測TWS耳機發展動向</t>
  </si>
  <si>
    <t>EBK10200011580</t>
  </si>
  <si>
    <t>盧冠芸</t>
  </si>
  <si>
    <t>EBK10200011581</t>
  </si>
  <si>
    <t>5G垂直應用雖具挑戰，但商機可期</t>
  </si>
  <si>
    <t>EBK10200011582</t>
  </si>
  <si>
    <t>甘岱右，鍾曉君</t>
  </si>
  <si>
    <t>EBK10200011584</t>
  </si>
  <si>
    <t>洪春暉，楊中傑，潘建光，林柏齊，韓文堯 等</t>
  </si>
  <si>
    <t>多雲環境下，國際雲端大廠跨雲佈局分析</t>
  </si>
  <si>
    <t>EBK10200011585</t>
  </si>
  <si>
    <t>杜佩圜</t>
  </si>
  <si>
    <t>人工智慧醫療業應用發展趨勢</t>
  </si>
  <si>
    <t>EBK10200011586</t>
  </si>
  <si>
    <t>朱師右，韓揚銘，資訊應用團隊</t>
  </si>
  <si>
    <t>EBK10200011587</t>
  </si>
  <si>
    <t>武漢肺炎對全球資通訊產業影響評估</t>
  </si>
  <si>
    <t>EBK10200011588</t>
  </si>
  <si>
    <t>MIC研究團隊</t>
  </si>
  <si>
    <t>EBK10200011589</t>
  </si>
  <si>
    <t>陳子昂，童啟晟，許加政，楊欣倫，張儀潁 等</t>
  </si>
  <si>
    <t>疫情延燒，資訊業的危機與轉機</t>
  </si>
  <si>
    <t>EBK10200011590</t>
  </si>
  <si>
    <t>無人搬運車產業發展現況分析</t>
  </si>
  <si>
    <t>EBK10200011591</t>
  </si>
  <si>
    <t>郭唐帷</t>
  </si>
  <si>
    <t>從COP25看我國產業轉型契機</t>
  </si>
  <si>
    <t>EBK10200011592</t>
  </si>
  <si>
    <t>楊海嵐</t>
  </si>
  <si>
    <t>從CES 2020看數位轉型實戰：從達美航空談起</t>
  </si>
  <si>
    <t>EBK10200011593</t>
  </si>
  <si>
    <t>洪春暉</t>
  </si>
  <si>
    <t>印尼固網寬頻市場現況與發展觀測</t>
  </si>
  <si>
    <t>EBK10200011594</t>
  </si>
  <si>
    <t>印尼行動通訊服務市場現況與展望</t>
  </si>
  <si>
    <t>EBK10200011595</t>
  </si>
  <si>
    <t>CES 2020展會評析：智慧家庭</t>
  </si>
  <si>
    <t>EBK10200011596</t>
  </si>
  <si>
    <t>李建勳，民間產業研究團隊</t>
  </si>
  <si>
    <t>影視IP導入體感科技應用之案例分析</t>
  </si>
  <si>
    <t>EBK10200011597</t>
  </si>
  <si>
    <t>吳柏羲</t>
  </si>
  <si>
    <t>體感嚴肅遊戲應用於不同產業之案例分析</t>
  </si>
  <si>
    <t>EBK10200011598</t>
  </si>
  <si>
    <t>大國博弈，解析美中第一階段貿易協議</t>
  </si>
  <si>
    <t>EBK10200011600</t>
  </si>
  <si>
    <t>陳子昂</t>
  </si>
  <si>
    <t>CES 2020個人電腦暨筆記型電腦發展趨勢觀察</t>
  </si>
  <si>
    <t>EBK10200011601</t>
  </si>
  <si>
    <t>潘建光</t>
  </si>
  <si>
    <t>從CES 2020看智慧生活科技新趨勢</t>
  </si>
  <si>
    <t>EBK10200011602</t>
  </si>
  <si>
    <t>從BOE看顯示器面板大廠未來發展方向</t>
  </si>
  <si>
    <t>EBK10200011603</t>
  </si>
  <si>
    <t>從CES 2020觀察5G發展態勢</t>
  </si>
  <si>
    <t>EBK10200011604</t>
  </si>
  <si>
    <t>鍾曉君</t>
  </si>
  <si>
    <t>台灣首次5G頻譜標售結果評析</t>
  </si>
  <si>
    <t>EBK10200011605</t>
  </si>
  <si>
    <t>張奇，鄭兆倫，鍾曉君，楊可歆，徐子明</t>
  </si>
  <si>
    <t>CES 2020展會評析：OTT影音與IoT觀點</t>
  </si>
  <si>
    <t>EBK10200011606</t>
  </si>
  <si>
    <t>徐子明</t>
  </si>
  <si>
    <t>國際主要業者之視覺AI自助結帳解決方案布局觀察</t>
  </si>
  <si>
    <t>EBK10200011607</t>
  </si>
  <si>
    <t>廖彥宜</t>
  </si>
  <si>
    <t>自然語言處理於各應用領域之案例探討</t>
  </si>
  <si>
    <t>EBK10200011608</t>
  </si>
  <si>
    <t>韓揚銘，朱師右，資訊應用團隊</t>
  </si>
  <si>
    <t>中國大陸電信營運商智慧家庭布局</t>
  </si>
  <si>
    <t>EBK10200011609</t>
  </si>
  <si>
    <t>李建勳，民間產業研究組</t>
  </si>
  <si>
    <t>中國大陸人工智慧政策與市場發展趨勢</t>
  </si>
  <si>
    <t>EBK10200011610</t>
  </si>
  <si>
    <t>朱師右，韓揚銘，資訊應用研究團隊</t>
  </si>
  <si>
    <t>從未來應用需求看異質整合發展對半導體產業影響</t>
  </si>
  <si>
    <t>EBK10200011611</t>
  </si>
  <si>
    <t>黃馨</t>
  </si>
  <si>
    <t>自駕車感測融合系統美國專利布局分析</t>
  </si>
  <si>
    <t>EBK10200011612</t>
  </si>
  <si>
    <t>張艾婷，陳賜賢</t>
  </si>
  <si>
    <t>AI醫學影像前瞻技術探勘</t>
  </si>
  <si>
    <t>EBK10200011613</t>
  </si>
  <si>
    <t>張軒豪</t>
  </si>
  <si>
    <t>台灣民生公共物聯網供應鏈暨策略分析</t>
  </si>
  <si>
    <t>EBK10200011614</t>
  </si>
  <si>
    <t>從5G通訊看零售創新變革應用發展</t>
  </si>
  <si>
    <t>EBK10200011673</t>
  </si>
  <si>
    <t>AI醫學影像解決方案之產業現況與業者佈局</t>
  </si>
  <si>
    <t>EBK10200011642</t>
  </si>
  <si>
    <t>智慧醫療AI疾病輔助檢測發展分析</t>
  </si>
  <si>
    <t>EBK10200011648</t>
  </si>
  <si>
    <t>躲在螢幕後的醫生：談AI智能醫療診斷</t>
  </si>
  <si>
    <t>EBK10200011649</t>
  </si>
  <si>
    <t>蔡維原</t>
  </si>
  <si>
    <t>當精準醫療浪潮遇到人工智慧</t>
  </si>
  <si>
    <t>EBK10200011650</t>
  </si>
  <si>
    <t>賴瓊雅</t>
  </si>
  <si>
    <t>從全球展望臺灣人工智慧健康醫藥領域之開發</t>
  </si>
  <si>
    <t>EBK10200011654</t>
  </si>
  <si>
    <t>陳怡蓁</t>
  </si>
  <si>
    <t>刑事訴訟法焦點速成＋近年試題解析</t>
  </si>
  <si>
    <t>9789864879717</t>
  </si>
  <si>
    <t>溫陽，智摩</t>
  </si>
  <si>
    <t>人事行政大意：看這本就夠了</t>
  </si>
  <si>
    <t>9789864879779</t>
  </si>
  <si>
    <t>公務員法大意：看這本就夠了</t>
  </si>
  <si>
    <t>9789864878611</t>
  </si>
  <si>
    <t>情境式戶籍法規大意：看這本就夠了</t>
  </si>
  <si>
    <t>9789864879861</t>
  </si>
  <si>
    <t>翊銜</t>
  </si>
  <si>
    <t>勞工行政與勞工法規大意：看這本就夠了</t>
  </si>
  <si>
    <t>9789864879762</t>
  </si>
  <si>
    <t>陳玥</t>
  </si>
  <si>
    <t>Hen簡單學日語50音【有聲】</t>
  </si>
  <si>
    <t>9789866134944</t>
  </si>
  <si>
    <t>豪風出版有限公司</t>
  </si>
  <si>
    <t>蘇彥如</t>
  </si>
  <si>
    <t>黑夜星光：擁抱生命的力量</t>
  </si>
  <si>
    <t>9789576939365</t>
  </si>
  <si>
    <t>張老師文化事業股份有限公司</t>
  </si>
  <si>
    <t>王敏雯</t>
  </si>
  <si>
    <t>智慧財產法：爭點隨身書</t>
  </si>
  <si>
    <t>9789864816460</t>
  </si>
  <si>
    <t>新保成出版事業有限公司</t>
  </si>
  <si>
    <t>桑妮，羅傑</t>
  </si>
  <si>
    <t>公司法．保險法．證券交易法：爭點隨身書</t>
  </si>
  <si>
    <t>9789862449479</t>
  </si>
  <si>
    <t>棋許，林彤</t>
  </si>
  <si>
    <t>基本小六法</t>
  </si>
  <si>
    <t>9789864816491</t>
  </si>
  <si>
    <t>保成法學苑</t>
  </si>
  <si>
    <t>下流人：愛有輕重，人分貴賤【附獨家作者後記】</t>
  </si>
  <si>
    <t>EBK10200011736</t>
  </si>
  <si>
    <t>鏡文學</t>
  </si>
  <si>
    <t>海笑</t>
  </si>
  <si>
    <t>我租的套房鬧鬼</t>
  </si>
  <si>
    <t>EBK10200011740</t>
  </si>
  <si>
    <t>Olivia芳</t>
  </si>
  <si>
    <t>為什麽老公都不聽我說話？專科醫師解開夫妻溝通不良的關鍵報告</t>
  </si>
  <si>
    <t>9789577435231</t>
  </si>
  <si>
    <t>涂愫芸</t>
  </si>
  <si>
    <t>黑馬飆股操作攻防術：阿文師的快速致富指南</t>
  </si>
  <si>
    <t>9789869798396</t>
  </si>
  <si>
    <t>臺灣廣廈有聲圖書有限公司</t>
  </si>
  <si>
    <t>連乾文</t>
  </si>
  <si>
    <t>100張圖學會期貨交易：交易醫生聰明打敗投資風險，從零開始期貨初學入門指南</t>
  </si>
  <si>
    <t>9789869876810</t>
  </si>
  <si>
    <t>徐國華</t>
  </si>
  <si>
    <t>《說文》地名字構形用例研究</t>
  </si>
  <si>
    <t>9789864782963</t>
  </si>
  <si>
    <t>余風</t>
  </si>
  <si>
    <t>丁若鏞借鑑孟子「內聖外王」思想研究</t>
  </si>
  <si>
    <t>9789864782819</t>
  </si>
  <si>
    <t>朴炳久</t>
  </si>
  <si>
    <t>日本儒學之社會實踐</t>
  </si>
  <si>
    <t>9789577399021</t>
  </si>
  <si>
    <t>金培懿</t>
  </si>
  <si>
    <t>東方哲學</t>
  </si>
  <si>
    <t>性惡論的誕生：荀子「經濟人」視域下的孟學批判與儒學回歸</t>
  </si>
  <si>
    <t>9789864782826</t>
  </si>
  <si>
    <t>曾暐傑</t>
  </si>
  <si>
    <t>近代歐美漢學家：東洋學的系譜（歐美篇）</t>
  </si>
  <si>
    <t>9789864783021</t>
  </si>
  <si>
    <t>林愷胤</t>
  </si>
  <si>
    <t>國學總論</t>
  </si>
  <si>
    <t>常玉散文：青春筆記</t>
  </si>
  <si>
    <t>9789864782987</t>
  </si>
  <si>
    <t>華文閱讀教學策略研究</t>
  </si>
  <si>
    <t>9789864782888</t>
  </si>
  <si>
    <t>楊曉菁</t>
  </si>
  <si>
    <t>华语文教学研究论文集</t>
  </si>
  <si>
    <t>9789864782727</t>
  </si>
  <si>
    <t>钟国荣</t>
  </si>
  <si>
    <t>閩南語否定結構的變遷與效應：由正反問句、動貌系統與程度結構入手</t>
  </si>
  <si>
    <t>9789864782802</t>
  </si>
  <si>
    <t>蘇建唐</t>
  </si>
  <si>
    <t>學者，覺也：羅近溪哲學研究</t>
  </si>
  <si>
    <t>9789864783144</t>
  </si>
  <si>
    <t>沈鴻慎</t>
  </si>
  <si>
    <t>學茶筆記（二）：隨師喫茶去</t>
  </si>
  <si>
    <t>9789864782383</t>
  </si>
  <si>
    <t>王夢石</t>
  </si>
  <si>
    <t>技藝</t>
  </si>
  <si>
    <t>醫生說「請你運動！」時，最強對症運動指南：日本首席體能訓練師教你：1次5分鐘，釋放身體痠痛疲勞，降中風、心臟病死亡率！</t>
  </si>
  <si>
    <t>9789869745352</t>
  </si>
  <si>
    <t>方舟文化</t>
  </si>
  <si>
    <t>蔡麗蓉</t>
  </si>
  <si>
    <t>暫停抄寫：高中國文課的哲學</t>
  </si>
  <si>
    <t>9789869808415</t>
  </si>
  <si>
    <t>江毅中</t>
  </si>
  <si>
    <t>章法論叢．第十二輯</t>
  </si>
  <si>
    <t>9789864782321</t>
  </si>
  <si>
    <t>中華民國章法學會，萬卷樓股份有限公司</t>
  </si>
  <si>
    <t>用最正確的科學觀點1人健身：破除90%錯誤觀念的最強自主訓練手冊</t>
  </si>
  <si>
    <t>9789869815031</t>
  </si>
  <si>
    <t>一起來出版</t>
  </si>
  <si>
    <t>林以庭</t>
  </si>
  <si>
    <t>我們在馬來西亞當志工：台灣大學生走入多元文化、看見自己的服務旅程</t>
  </si>
  <si>
    <t>9789869858809</t>
  </si>
  <si>
    <t>真文化</t>
  </si>
  <si>
    <t>王麗蘭</t>
  </si>
  <si>
    <t>醫生說「請妳運動！」時，最強女性對症運動指南：日本首席體能訓練師教妳：1次5分鐘，改善肥胖、浮腫、自律神經失調、更年期不適！</t>
  </si>
  <si>
    <t>9789869844840</t>
  </si>
  <si>
    <t>宋宜真</t>
  </si>
  <si>
    <t>無意識的力量：日本NO.1高效心智訓練，從潛意識、動機到行動，仿效一流菁英的14種致勝思維，實踐目標最有效的實用心理學</t>
  </si>
  <si>
    <t>9789867645982</t>
  </si>
  <si>
    <t>大牌出版</t>
  </si>
  <si>
    <t>卓惠娟</t>
  </si>
  <si>
    <t>親密關係：與伴侶身心靈共同成長的智慧</t>
  </si>
  <si>
    <t>9789869792011</t>
  </si>
  <si>
    <t>賽斯文化事業有限公司</t>
  </si>
  <si>
    <t>許添盛</t>
  </si>
  <si>
    <t>選擇：《個人實相的本質》讀書會3</t>
  </si>
  <si>
    <t>9789869792059</t>
  </si>
  <si>
    <t>儒家视阈中的越南汉文小说研究</t>
  </si>
  <si>
    <t>9787520132657</t>
  </si>
  <si>
    <t>社会科学文献出版社</t>
  </si>
  <si>
    <t>朱洁</t>
  </si>
  <si>
    <t>許醫師諮商現場</t>
  </si>
  <si>
    <t>9789866436994</t>
  </si>
  <si>
    <t>強權者的道德：從小羅斯福到川普，十四位美國總統如何影響世界</t>
  </si>
  <si>
    <t>9789864799855</t>
  </si>
  <si>
    <t>林添貴</t>
  </si>
  <si>
    <t>臺灣飲食文學簡史（1980～2020）</t>
  </si>
  <si>
    <t>9789869827225</t>
  </si>
  <si>
    <t>王皖佳</t>
  </si>
  <si>
    <t>對付難搞魔人的不內傷心理學：暗黑心理學大師齊藤勇親授64個讓人生瞬間舒爽的心理溝通技巧</t>
  </si>
  <si>
    <t>9789865511135</t>
  </si>
  <si>
    <t>周天韻</t>
  </si>
  <si>
    <t>漫畫贏得好人緣的人際關係心理學</t>
  </si>
  <si>
    <t>9789865511074</t>
  </si>
  <si>
    <t>二尋鴇彥</t>
  </si>
  <si>
    <t>醫病大和解：協助醫師、護理師、藥師、社工師、醫檢師、醫院行政等，病人和家屬一起學習同理關懷與自我保護之教育手冊</t>
  </si>
  <si>
    <t>9789869844826</t>
  </si>
  <si>
    <t>李詩應 等</t>
  </si>
  <si>
    <t>AI未來賽局：中美競合框架下，科技9巨頭建構的未來</t>
  </si>
  <si>
    <t>9789578654976</t>
  </si>
  <si>
    <t>八旗文化</t>
  </si>
  <si>
    <t>黃庭敏</t>
  </si>
  <si>
    <t>9789869804080</t>
  </si>
  <si>
    <t>行路出版</t>
  </si>
  <si>
    <t>菅洋子</t>
  </si>
  <si>
    <t>下一球會更好：練就專業運動員「投入賽局」的心理戰力，戰勝職場和人生各種不可能</t>
  </si>
  <si>
    <t>9789869858816</t>
  </si>
  <si>
    <t>龐元媛</t>
  </si>
  <si>
    <t>9789863597674</t>
  </si>
  <si>
    <t>木馬文化事業股份有限公司</t>
  </si>
  <si>
    <t>都是溫柔的孩子：奈良少年監獄「詩與繪本」教室</t>
  </si>
  <si>
    <t>9789863844167</t>
  </si>
  <si>
    <t>野人文化股份有限公司</t>
  </si>
  <si>
    <t>黃瀞瑤</t>
  </si>
  <si>
    <t>機會成本：迎戰超競爭時代的高績效解方－掌握「看不見的」風險與可能性！日本頂尖商學院熱門必修，實用度╳含金量最高的MBA決策指南</t>
  </si>
  <si>
    <t>9789867645999</t>
  </si>
  <si>
    <t>劉格安</t>
  </si>
  <si>
    <t>古文观止译注（修订本）</t>
  </si>
  <si>
    <t>9787301290781</t>
  </si>
  <si>
    <t>北京大学出版社有限公司</t>
  </si>
  <si>
    <t>阴法鲁</t>
  </si>
  <si>
    <t>陶渊明经纬</t>
  </si>
  <si>
    <t>9787301307151</t>
  </si>
  <si>
    <t>钱志熙</t>
  </si>
  <si>
    <t>20世纪中国文学史研究观念的演变</t>
  </si>
  <si>
    <t>9787301301883</t>
  </si>
  <si>
    <t>蒋原伦</t>
  </si>
  <si>
    <t>9789869851381</t>
  </si>
  <si>
    <t>謝汝萱</t>
  </si>
  <si>
    <t>台灣胸腔醫學史</t>
  </si>
  <si>
    <t>9789869714037</t>
  </si>
  <si>
    <t>記憶工程股份有限公司</t>
  </si>
  <si>
    <t>盧忻謐，陳妤嘉，蔡篤</t>
  </si>
  <si>
    <t>牆國誌：中國如何控制網路</t>
  </si>
  <si>
    <t>9789869762786</t>
  </si>
  <si>
    <t>李屹</t>
  </si>
  <si>
    <t>冷戰後核武的角色與威脅</t>
  </si>
  <si>
    <t>9789869867528</t>
  </si>
  <si>
    <t>陳世民</t>
  </si>
  <si>
    <t>軍事</t>
  </si>
  <si>
    <t>我想我吃冰淇淋會好</t>
  </si>
  <si>
    <t>9789869433273</t>
  </si>
  <si>
    <t>松鼠文化有限公司</t>
  </si>
  <si>
    <t>傅素春</t>
  </si>
  <si>
    <t>人生第二曲線：台大教授郭瑞祥的人生創新學</t>
  </si>
  <si>
    <t>9789864799985</t>
  </si>
  <si>
    <t>郭瑞祥</t>
  </si>
  <si>
    <t>素養小學堂：葉惠貞這樣教素養</t>
  </si>
  <si>
    <t>9789864799978</t>
  </si>
  <si>
    <t>9789864799961</t>
  </si>
  <si>
    <t>醫中有情：臺北榮民總醫院院長張德明的行醫筆記</t>
  </si>
  <si>
    <t>9789865535155</t>
  </si>
  <si>
    <t>張德明</t>
  </si>
  <si>
    <t>觀念化學1：基本概念．原子</t>
  </si>
  <si>
    <t>9789865535070</t>
  </si>
  <si>
    <t>葉偉文</t>
  </si>
  <si>
    <t>化學</t>
  </si>
  <si>
    <t>觀念化學2：化學鍵．分子</t>
  </si>
  <si>
    <t>9789865535087</t>
  </si>
  <si>
    <t>蔡信行</t>
  </si>
  <si>
    <t>觀念化學3：化學反應</t>
  </si>
  <si>
    <t>9789865535094</t>
  </si>
  <si>
    <t>觀念化學4：生活中的化學</t>
  </si>
  <si>
    <t>9789865535100</t>
  </si>
  <si>
    <t>李千毅</t>
  </si>
  <si>
    <t>觀念化學5：環境化學</t>
  </si>
  <si>
    <t>9789865535117</t>
  </si>
  <si>
    <t>人生很難你可以不必假裝強大：解憂診療室，芸芸眾生苦，42個你會遇到的心理諮詢案例－孤獨、創傷、背叛、渴望愛與厭世。</t>
  </si>
  <si>
    <t>9789579654852</t>
  </si>
  <si>
    <t>王璽</t>
  </si>
  <si>
    <t>當你孤獨時，你能做些什麼：它能成就一個人，也能毀掉一個人，你屬於哪一種？</t>
  </si>
  <si>
    <t>9789869858922</t>
  </si>
  <si>
    <t>任性出版</t>
  </si>
  <si>
    <t>夏至</t>
  </si>
  <si>
    <t>社交心理和溝通技巧的必讀聖經</t>
  </si>
  <si>
    <t>9789869799003</t>
  </si>
  <si>
    <t>（美）戴爾．卡耐基</t>
  </si>
  <si>
    <t>解憂書店：出租大叔的人生借問站</t>
  </si>
  <si>
    <t>9789571382043</t>
  </si>
  <si>
    <t>銀色快手</t>
  </si>
  <si>
    <t>致無法拒絕長大的我們</t>
  </si>
  <si>
    <t>9789571382425</t>
  </si>
  <si>
    <t>宮能安</t>
  </si>
  <si>
    <t>不得已的鬥士：台灣安寧緩和醫療第一線紀實</t>
  </si>
  <si>
    <t>9789570532180</t>
  </si>
  <si>
    <t>臺灣商務印書館（股）公司</t>
  </si>
  <si>
    <t>吳承紘，關鍵評論網</t>
  </si>
  <si>
    <t>爭議的美味：鵝肝與食物政治學</t>
  </si>
  <si>
    <t>9789578654693</t>
  </si>
  <si>
    <t>王凌緯</t>
  </si>
  <si>
    <t>化學工程</t>
  </si>
  <si>
    <t>法學大意：看這本就夠了</t>
  </si>
  <si>
    <t>9789864879977</t>
  </si>
  <si>
    <t>成宜</t>
  </si>
  <si>
    <t>地方自治大意：看這本就夠了</t>
  </si>
  <si>
    <t>9789864879946</t>
  </si>
  <si>
    <t>朱華聆，郝強</t>
  </si>
  <si>
    <t>公民：看這本就夠了</t>
  </si>
  <si>
    <t>9789864879908</t>
  </si>
  <si>
    <t>行政學大意焦點速成</t>
  </si>
  <si>
    <t>9789865200008</t>
  </si>
  <si>
    <t>戶籍法規大意歷年試題澈底解說</t>
  </si>
  <si>
    <t>9789865200060</t>
  </si>
  <si>
    <t>紀相</t>
  </si>
  <si>
    <t>相信就是力量：吸引力法則創始大師阿特金森的永恆智慧</t>
  </si>
  <si>
    <t>9789869874106</t>
  </si>
  <si>
    <t>堡壘文化</t>
  </si>
  <si>
    <t>林敬蓉，楊雅琪，蔡裴驊</t>
  </si>
  <si>
    <t>頂尖業務員都是心理學家：心理學大師親傳，讓客戶無法拒絕的銷售心理聖經</t>
  </si>
  <si>
    <t>9789869874120</t>
  </si>
  <si>
    <t>張家瑞</t>
  </si>
  <si>
    <t>好活與安老：從病人自主權到安寧緩和，「全人善終」完全指南</t>
  </si>
  <si>
    <t>9789869867115</t>
  </si>
  <si>
    <t>發光體</t>
  </si>
  <si>
    <t>蔡宏斌</t>
  </si>
  <si>
    <t>台股研究室：36 種投資模型操作績效總體檢！</t>
  </si>
  <si>
    <t>9789869876858</t>
  </si>
  <si>
    <t>葉怡成</t>
  </si>
  <si>
    <t>韓語文法精準應用</t>
  </si>
  <si>
    <t>9789864541218</t>
  </si>
  <si>
    <t>國際學村</t>
  </si>
  <si>
    <t>李禎妮，郭于禎</t>
  </si>
  <si>
    <t>職能治療師泰迪的42道教養心法：解決爸媽棘手育兒難題</t>
  </si>
  <si>
    <t>9789869760638</t>
  </si>
  <si>
    <t>沐風文化出版有限公司</t>
  </si>
  <si>
    <t>周晉逸</t>
  </si>
  <si>
    <t>復原重生吧！里山．里地．里海</t>
  </si>
  <si>
    <t>9789869808422</t>
  </si>
  <si>
    <t>李宜欣 等</t>
  </si>
  <si>
    <t>暢然存在：進入朱利安的思想</t>
  </si>
  <si>
    <t>9789869808453</t>
  </si>
  <si>
    <t>卓立</t>
  </si>
  <si>
    <t>西洋哲學</t>
  </si>
  <si>
    <t>論真生活</t>
  </si>
  <si>
    <t>9789869808446</t>
  </si>
  <si>
    <t>希望老後的我，看起來還不錯！寫給準老人的30篇優老計畫</t>
  </si>
  <si>
    <t>9789571381527</t>
  </si>
  <si>
    <t>萬子綾博士 等</t>
  </si>
  <si>
    <t>樂活一生：有尊嚴又快樂的活過一輩子</t>
  </si>
  <si>
    <t>9789571381695</t>
  </si>
  <si>
    <t>魏怡嘉，黃子明 等</t>
  </si>
  <si>
    <t>後來的你，好嗎？</t>
  </si>
  <si>
    <t>9789571381770</t>
  </si>
  <si>
    <t>Peter Su</t>
  </si>
  <si>
    <t>南方從來不下雪</t>
  </si>
  <si>
    <t>9789869817028</t>
  </si>
  <si>
    <t>逗點文創結社</t>
  </si>
  <si>
    <t>陳育萱</t>
  </si>
  <si>
    <t>4713510946800</t>
  </si>
  <si>
    <t>廖月娟</t>
  </si>
  <si>
    <t>张文宏教授支招防控新型冠状病毒</t>
  </si>
  <si>
    <t>9787547847862</t>
  </si>
  <si>
    <t>上海科学技术出版社有限公司</t>
  </si>
  <si>
    <t>张文宏</t>
  </si>
  <si>
    <t>你不可能是漢族：百年民族魔咒大破解</t>
  </si>
  <si>
    <t>9789865524128</t>
  </si>
  <si>
    <t>吳銳</t>
  </si>
  <si>
    <t>整理情緒背包，激發前進的勇氣</t>
  </si>
  <si>
    <t>9789863710844</t>
  </si>
  <si>
    <t>黃淑欣</t>
  </si>
  <si>
    <t>遠離病毒，健康加護！還好早知道的小兒科保健室</t>
  </si>
  <si>
    <t>9789863712060</t>
  </si>
  <si>
    <t>太田知子</t>
  </si>
  <si>
    <t>夏洛克‧福爾摩斯大全集</t>
  </si>
  <si>
    <t>9789863712138</t>
  </si>
  <si>
    <t>亞瑟‧柯南‧道爾</t>
  </si>
  <si>
    <t>西洋文學</t>
  </si>
  <si>
    <t>當上主管後，難道只能默默崩潰？Facebook 產品設計副總打造和諧團隊的領導之路</t>
  </si>
  <si>
    <t>9789571381589</t>
  </si>
  <si>
    <t>家庭真验方：一点就通的救急穴位疗法</t>
  </si>
  <si>
    <t>9787547840337</t>
  </si>
  <si>
    <t>王启才</t>
  </si>
  <si>
    <t>推拿功法学（第2版）</t>
  </si>
  <si>
    <t>9787547844359</t>
  </si>
  <si>
    <t>李江山，姚斐</t>
  </si>
  <si>
    <t>朱凌云随诊医话</t>
  </si>
  <si>
    <t>9787547845509</t>
  </si>
  <si>
    <t>杨芸峰，朱凌云</t>
  </si>
  <si>
    <t>信任生命的動力</t>
  </si>
  <si>
    <t>9789869792073</t>
  </si>
  <si>
    <t>企業管理大意：試題全解</t>
  </si>
  <si>
    <t>9789864817252</t>
  </si>
  <si>
    <t>藍天</t>
  </si>
  <si>
    <t>捷運數理邏輯／邏輯分析試題全解</t>
  </si>
  <si>
    <t>9789864817238</t>
  </si>
  <si>
    <t>沈鐘</t>
  </si>
  <si>
    <t>以少創多：我們如何用更少的資源創造更多產出？</t>
  </si>
  <si>
    <t>9789865535377</t>
  </si>
  <si>
    <t>李芳齡</t>
  </si>
  <si>
    <t>老實上班，你會憂鬱到睡不著：成功人士說不出口的「變優秀」方法，讓你輕鬆面對每個工作天</t>
  </si>
  <si>
    <t>9789579654869</t>
  </si>
  <si>
    <t>方嘉鈴</t>
  </si>
  <si>
    <t>華僑致富的奧義：一生不受錢所苦、富過三代的賺錢法則，盡得華僑真傳的日本富商大方分享。</t>
  </si>
  <si>
    <t>9789579654920</t>
  </si>
  <si>
    <t>生命中的美好陪伴：看不見的單親爸爸與亞斯伯格兒子（增訂版）</t>
  </si>
  <si>
    <t>9789579528566</t>
  </si>
  <si>
    <t>黃建興</t>
  </si>
  <si>
    <t>黄振翘内科学术经验集</t>
  </si>
  <si>
    <t>9787547846209</t>
  </si>
  <si>
    <t>周韶虹</t>
  </si>
  <si>
    <t>抗疫．安心：大疫心理自助救援全民读本</t>
  </si>
  <si>
    <t>9787547847879</t>
  </si>
  <si>
    <t>赵旭东，刘中民</t>
  </si>
  <si>
    <t>跟师笔记：名老中医畅达汤方辨治疑难症</t>
  </si>
  <si>
    <t>9787547848227</t>
  </si>
  <si>
    <t>戴海青</t>
  </si>
  <si>
    <t>海派儿科推拿：源流传承</t>
  </si>
  <si>
    <t>9787547836088</t>
  </si>
  <si>
    <t>蒋诗超，陈志伟</t>
  </si>
  <si>
    <t>海派儿科推拿：常用手法</t>
  </si>
  <si>
    <t>9787547836101</t>
  </si>
  <si>
    <t>程波</t>
  </si>
  <si>
    <t>海派儿科推拿：常见病症</t>
  </si>
  <si>
    <t>9787547836354</t>
  </si>
  <si>
    <t>王成</t>
  </si>
  <si>
    <t>海派儿科推拿：保健套路</t>
  </si>
  <si>
    <t>9787547836361</t>
  </si>
  <si>
    <t>张昊</t>
  </si>
  <si>
    <t>海派儿科推拿：妈妈手记</t>
  </si>
  <si>
    <t>9787547836378</t>
  </si>
  <si>
    <t>高怡琳</t>
  </si>
  <si>
    <t>馬偕傳：攏是為主基督</t>
  </si>
  <si>
    <t>9789869665384</t>
  </si>
  <si>
    <t>主流出版有限公司</t>
  </si>
  <si>
    <t>郭和烈</t>
  </si>
  <si>
    <t>宗教類</t>
  </si>
  <si>
    <t>基督教</t>
  </si>
  <si>
    <t>面對乳癌，你不孤單：抗癌鬥士米娜與十位醫師專家，帶你破解50 個乳癌迷思</t>
  </si>
  <si>
    <t>9789571382012</t>
  </si>
  <si>
    <t>米娜（潘怡伶）</t>
  </si>
  <si>
    <t>深度学习与医学大数据</t>
  </si>
  <si>
    <t>9787547845264</t>
  </si>
  <si>
    <t>乔霓丹</t>
  </si>
  <si>
    <t>新生死學：生命與關懷</t>
  </si>
  <si>
    <t>9789862983416</t>
  </si>
  <si>
    <t>揚智文化事業股份有限公司</t>
  </si>
  <si>
    <t>鈕則誠</t>
  </si>
  <si>
    <t>水良伯的老農哲學：聽見植物的聲音</t>
  </si>
  <si>
    <t>9789865535629</t>
  </si>
  <si>
    <t>陳水良，林子內</t>
  </si>
  <si>
    <t>理財就是理生活：90％以上的人對前途迷茫，本書用「錢」的角度給你人生答案，超過四百萬人付費學習的FIRE課程</t>
  </si>
  <si>
    <t>9789579654890</t>
  </si>
  <si>
    <t>水湄物語</t>
  </si>
  <si>
    <t>层林尽染：记我的五十载医学教育生涯</t>
  </si>
  <si>
    <t>9787547845851</t>
  </si>
  <si>
    <t>施榕</t>
  </si>
  <si>
    <t>指數時代：解構法人思維 洞悉全球股債</t>
  </si>
  <si>
    <t>9789571381954</t>
  </si>
  <si>
    <t>基金黑武士</t>
  </si>
  <si>
    <t>新日本語試驗N5文法問題集</t>
  </si>
  <si>
    <t>9789869899406</t>
  </si>
  <si>
    <t>江山文化社</t>
  </si>
  <si>
    <t>若葉</t>
  </si>
  <si>
    <t>9789869899475</t>
  </si>
  <si>
    <t>新日本語能力試驗N4文法及讀解問題集</t>
  </si>
  <si>
    <t>9789869899444</t>
  </si>
  <si>
    <t>新日本語試驗N4文字語彙問題集</t>
  </si>
  <si>
    <t>9789869899468</t>
  </si>
  <si>
    <t>新日本語試驗N3文法及讀解問題集</t>
  </si>
  <si>
    <t>9789869899420</t>
  </si>
  <si>
    <t>新日本語能力試驗N3文字語彙問題集</t>
  </si>
  <si>
    <t>9789869899413</t>
  </si>
  <si>
    <t>新日本語能力試驗N2文法問題集</t>
  </si>
  <si>
    <t>9789869899437</t>
  </si>
  <si>
    <t>新日本語能力試驗N2文法整理集</t>
  </si>
  <si>
    <t>9789869899451</t>
  </si>
  <si>
    <t>新日本語能力試驗N1文字語彙問題集</t>
  </si>
  <si>
    <t>9789869899499</t>
  </si>
  <si>
    <t>新日本語能力試驗N1文法整理集</t>
  </si>
  <si>
    <t>9789869899482</t>
  </si>
  <si>
    <t>身心壓力多大，聽心跳頻率就知道：梁恆彰醫師四招處理自律神經失調造成的身心症狀</t>
  </si>
  <si>
    <t>9789579528818</t>
  </si>
  <si>
    <t>幸福綠光股份有限公司</t>
  </si>
  <si>
    <t>蔡靜玫，劉素臻，洪祥閔</t>
  </si>
  <si>
    <t>美．中．台之大對決</t>
  </si>
  <si>
    <t>9789869829724</t>
  </si>
  <si>
    <t>高談文化出版事業有限公司</t>
  </si>
  <si>
    <t>林登科</t>
  </si>
  <si>
    <t>施以諾的樂活處方：用錢買不到的50帖開心良方</t>
  </si>
  <si>
    <t>9789869860925</t>
  </si>
  <si>
    <t>施以諾</t>
  </si>
  <si>
    <t>間距詩學：遙遠異質的美感經驗探索</t>
  </si>
  <si>
    <t>9789869808460</t>
  </si>
  <si>
    <t>翁文嫻</t>
  </si>
  <si>
    <t>我在聖弗朗西斯科做甚麼</t>
  </si>
  <si>
    <t>9789881432087</t>
  </si>
  <si>
    <t>香港文學出版社</t>
  </si>
  <si>
    <t>周潔茹</t>
  </si>
  <si>
    <t>席夢思：百年美眠巨擘傳奇</t>
  </si>
  <si>
    <t>9789865535636</t>
  </si>
  <si>
    <t>傅瑋瓊</t>
  </si>
  <si>
    <t>日本鲁迅研究史论</t>
  </si>
  <si>
    <t>9787520146944</t>
  </si>
  <si>
    <t>靳丛林，李明晖 等</t>
  </si>
  <si>
    <t>化鏡為窗：大數據分析強化大學競爭力</t>
  </si>
  <si>
    <t>9789578614413</t>
  </si>
  <si>
    <t>國立交通大學出版社</t>
  </si>
  <si>
    <t>吳俊育 等</t>
  </si>
  <si>
    <t>他與她的飛行：宮崎駿與日本動畫美少女的戰鬥情結</t>
  </si>
  <si>
    <t>9789578614437</t>
  </si>
  <si>
    <t>李世暉，鄭聞文</t>
  </si>
  <si>
    <t>住房自由的人生：房地產專家張金鶚教你活用七三法則、大數據，找回居住自主權</t>
  </si>
  <si>
    <t>9789865535315</t>
  </si>
  <si>
    <t>張金鶚</t>
  </si>
  <si>
    <t>第三波健保改革之路</t>
  </si>
  <si>
    <t>9789864799398</t>
  </si>
  <si>
    <t>黃煌雄 等</t>
  </si>
  <si>
    <t>全球只剩北京標準時間：中國正以金援、國民觀光、駭客、貓熊、收購和影城…...根本不用出兵，不知不覺主宰了全世界和你的日常。</t>
  </si>
  <si>
    <t>9789579654975</t>
  </si>
  <si>
    <t>黃明玲</t>
  </si>
  <si>
    <t>女孩心翻譯蒟蒻：男人說話都是字面意思，女人說話卻是情緒意思。摸透她字面背後的情緒，你就萬事皆可達了。</t>
  </si>
  <si>
    <t>9789579654999</t>
  </si>
  <si>
    <t>依舊對自己陌生的30歲：不懂大人的世界也無所謂，年過30 還是可以繼續耍廢，但不畫地自限！</t>
  </si>
  <si>
    <t>9789869858960</t>
  </si>
  <si>
    <t>賴毓棻</t>
  </si>
  <si>
    <t>羊群的共识：人文视角下的金融真相</t>
  </si>
  <si>
    <t>9787568060394</t>
  </si>
  <si>
    <t>华中科技大学出版社有限责任公司</t>
  </si>
  <si>
    <t>肖小跑</t>
  </si>
  <si>
    <t>我和我的祖国：北大老同志庆祝新中国成立70周年回忆文集</t>
  </si>
  <si>
    <t>9787301307496</t>
  </si>
  <si>
    <t>邱水平</t>
  </si>
  <si>
    <t>走心攻略：帶人帶到心坎裡，優秀領導人的教戰指南</t>
  </si>
  <si>
    <t>9789579036153</t>
  </si>
  <si>
    <t>樂果文化</t>
  </si>
  <si>
    <t>呂勇逵</t>
  </si>
  <si>
    <t>尼采到底有多後現代？</t>
  </si>
  <si>
    <t>9789869808477</t>
  </si>
  <si>
    <t>李晏佐</t>
  </si>
  <si>
    <t>隨機的世界：大數據時代的機率統計學</t>
  </si>
  <si>
    <t>9789869885720</t>
  </si>
  <si>
    <t>清文華泉事業有限公司</t>
  </si>
  <si>
    <t>李帥</t>
  </si>
  <si>
    <t>生命咖啡館：找回最初的你，發現生命答案，敲開幸福之門</t>
  </si>
  <si>
    <t>9789571380780</t>
  </si>
  <si>
    <t>朱衣</t>
  </si>
  <si>
    <t>恐怖編輯部：某新人漫畫家的真實悲慘故事</t>
  </si>
  <si>
    <t>9789571380612</t>
  </si>
  <si>
    <t>曾柏穎</t>
  </si>
  <si>
    <t>楊振寧傳：規範與對稱之美（增訂版）</t>
  </si>
  <si>
    <t>9789865535674</t>
  </si>
  <si>
    <t>江才健</t>
  </si>
  <si>
    <t>競合力點亮醫療：北醫醫療體系的變革之路</t>
  </si>
  <si>
    <t>9789865535766</t>
  </si>
  <si>
    <t>黃筱珮，劉惠敏，陳麗婷，陳培思</t>
  </si>
  <si>
    <t>早期阅读研究：基于家庭的阅读指南</t>
  </si>
  <si>
    <t>9787563064007</t>
  </si>
  <si>
    <t>河海大学出版社</t>
  </si>
  <si>
    <t>冯旭华，范华</t>
  </si>
  <si>
    <t>霓裳钗影话红楼</t>
  </si>
  <si>
    <t>9787563056811</t>
  </si>
  <si>
    <t>潇妃燕</t>
  </si>
  <si>
    <t>世界语运动风云录</t>
  </si>
  <si>
    <t>9787567421424</t>
  </si>
  <si>
    <t>东北林业大学出版社</t>
  </si>
  <si>
    <t>孙明孝</t>
  </si>
  <si>
    <t>25個春天之後再說你愛我：有一種愛情叫做徐展元與谷懷萱</t>
  </si>
  <si>
    <t>9789571379623</t>
  </si>
  <si>
    <t>谷懷萱</t>
  </si>
  <si>
    <t>用愛修繕 一路陪伴：八仙塵爆事件之馬偕經驗</t>
  </si>
  <si>
    <t>9789571377445</t>
  </si>
  <si>
    <t>馬偕紀念醫院</t>
  </si>
  <si>
    <t>我在外交部工作</t>
  </si>
  <si>
    <t>9789571379029</t>
  </si>
  <si>
    <t>劉仕傑</t>
  </si>
  <si>
    <t>李開復給青年的12封信</t>
  </si>
  <si>
    <t>9789864799473</t>
  </si>
  <si>
    <t>李開復</t>
  </si>
  <si>
    <t>EMDR兒童治療：複雜創傷、依附和解離</t>
  </si>
  <si>
    <t>9789863571810</t>
  </si>
  <si>
    <t>心靈工坊文化事業股份有限公司</t>
  </si>
  <si>
    <t>鄭玉英 等</t>
  </si>
  <si>
    <t>台灣50產業地圖：6</t>
  </si>
  <si>
    <t>4710004782227</t>
  </si>
  <si>
    <t>長大以後就會變好嗎？破解 25 種心靈困境</t>
  </si>
  <si>
    <t>9789579054713</t>
  </si>
  <si>
    <t>今周刊出版社股份有限公司</t>
  </si>
  <si>
    <t>KnowYourself 主創們</t>
  </si>
  <si>
    <t>文本張愛玲</t>
  </si>
  <si>
    <t>9789571383156</t>
  </si>
  <si>
    <t>張小虹</t>
  </si>
  <si>
    <t>世界华文教学（第六辑）</t>
  </si>
  <si>
    <t>9787520149105</t>
  </si>
  <si>
    <t>贾益民</t>
  </si>
  <si>
    <t>杨树达讲文言修辞</t>
  </si>
  <si>
    <t>9787563056668</t>
  </si>
  <si>
    <t>杨树达</t>
  </si>
  <si>
    <t>郑振铎讲文学</t>
  </si>
  <si>
    <t>9787563059263</t>
  </si>
  <si>
    <t>郑振铎</t>
  </si>
  <si>
    <t>闻一多讲文学</t>
  </si>
  <si>
    <t>9787563060191</t>
  </si>
  <si>
    <t>闻一多</t>
  </si>
  <si>
    <t>交通行政大意：看這本就夠了</t>
  </si>
  <si>
    <t>9789865200213</t>
  </si>
  <si>
    <t>白崑成</t>
  </si>
  <si>
    <t>運輸學大意：看這本就夠了</t>
  </si>
  <si>
    <t>9789865200022</t>
  </si>
  <si>
    <t>人事行政大意：焦點速成</t>
  </si>
  <si>
    <t>9789865200152</t>
  </si>
  <si>
    <t>普通科目（國文、公民、英文）歷年試題澈底解說</t>
  </si>
  <si>
    <t>9789865200220</t>
  </si>
  <si>
    <t>紫彤，伍湘芬，蔡翼</t>
  </si>
  <si>
    <t>廣告行銷原來如此！破解行銷原點：只要掌握人心，什麼都可以賣！</t>
  </si>
  <si>
    <t>9789869756075</t>
  </si>
  <si>
    <t>東美出版事業有限公司</t>
  </si>
  <si>
    <t>李仁毅</t>
  </si>
  <si>
    <t>自動控制：重點統整+高分題庫</t>
  </si>
  <si>
    <t>9789864879854</t>
  </si>
  <si>
    <t>翔霖</t>
  </si>
  <si>
    <t>媽媽的情緒練習：自我覺察，用智慧愛孩子和自己，建立正向家庭關係</t>
  </si>
  <si>
    <t>9789862488942</t>
  </si>
  <si>
    <t>楊婷湞</t>
  </si>
  <si>
    <t>走出一條不平凡的領導之路：黑幼龍是如何做到的</t>
  </si>
  <si>
    <t>9789869867108</t>
  </si>
  <si>
    <t>遠足文化事業股份有限公司</t>
  </si>
  <si>
    <t>看！情緒幹的好事：哈佛精神科醫師執業40年的良心告白－接受「人生就是不公平」，自豪「不完美的我也是最好的自己」</t>
  </si>
  <si>
    <t>9789869822664</t>
  </si>
  <si>
    <t>奇光出版</t>
  </si>
  <si>
    <t>潘昱均</t>
  </si>
  <si>
    <t>企業管理概論：台電最新．考古題試題詳解</t>
  </si>
  <si>
    <t>9789864817191</t>
  </si>
  <si>
    <t>台灣那些年那些事：一個大陸人眼中的台灣政府演變</t>
  </si>
  <si>
    <t>9789869947831</t>
  </si>
  <si>
    <t>邵鵬</t>
  </si>
  <si>
    <t>越南政府與政治</t>
  </si>
  <si>
    <t>9789869974806</t>
  </si>
  <si>
    <t>梁錦文</t>
  </si>
  <si>
    <t>動物保護的公共治理</t>
  </si>
  <si>
    <t>9789869840163</t>
  </si>
  <si>
    <t>吳宗憲</t>
  </si>
  <si>
    <t>全球財富論：全球無國界貨幣和全球總帳本理論</t>
  </si>
  <si>
    <t>9789869867566</t>
  </si>
  <si>
    <t>嚴家祺</t>
  </si>
  <si>
    <t>中國贏了嗎？挑戰美國的強權領導</t>
  </si>
  <si>
    <t>9789865535827</t>
  </si>
  <si>
    <t>人類大歷史：知識漫畫（1）──人類誕生</t>
  </si>
  <si>
    <t>9789865535810</t>
  </si>
  <si>
    <t>卡薩納夫</t>
  </si>
  <si>
    <t>9789865535728</t>
  </si>
  <si>
    <t>楊之瑜，藍美貞</t>
  </si>
  <si>
    <t>9789865535933</t>
  </si>
  <si>
    <t>9789571383712</t>
  </si>
  <si>
    <t>9789869949217</t>
  </si>
  <si>
    <t>拿回自主權：《健康之道》讀書會1</t>
  </si>
  <si>
    <t>9789869912327</t>
  </si>
  <si>
    <t>一個美國哲學家的死後日誌：威廉．詹姆士的世界觀</t>
  </si>
  <si>
    <t>9789869912341</t>
  </si>
  <si>
    <t>君蓉</t>
  </si>
  <si>
    <t>不可不知的心理學9大定律</t>
  </si>
  <si>
    <t>9789869913010</t>
  </si>
  <si>
    <t>華志文化事業有限公司</t>
  </si>
  <si>
    <t>彼得 等</t>
  </si>
  <si>
    <t>走走台灣：恆春半島</t>
  </si>
  <si>
    <t>EBK10200011977</t>
  </si>
  <si>
    <t>欣傳媒</t>
  </si>
  <si>
    <t>中國地方志</t>
  </si>
  <si>
    <t>小小幼兒大創意：小班孩子的方案探索與藝術體驗</t>
  </si>
  <si>
    <t>9789868748194</t>
  </si>
  <si>
    <t>四季文化事業有限公司</t>
  </si>
  <si>
    <t>唐富美，四季文化編輯群</t>
  </si>
  <si>
    <t>爱要从容</t>
  </si>
  <si>
    <t>9787558517969</t>
  </si>
  <si>
    <t>北方妇女儿童出版社</t>
  </si>
  <si>
    <t>王宏</t>
  </si>
  <si>
    <t>二孩的春天</t>
  </si>
  <si>
    <t>9787558518492</t>
  </si>
  <si>
    <t>殷余忠，曹慧珠</t>
  </si>
  <si>
    <t>成功的家教塑造优秀的孩子：家庭教育实践操作宝典</t>
  </si>
  <si>
    <t>9787558523083</t>
  </si>
  <si>
    <t>殷余忠</t>
  </si>
  <si>
    <t>中西文化回眸</t>
  </si>
  <si>
    <t>9787568053310</t>
  </si>
  <si>
    <t>许思园</t>
  </si>
  <si>
    <t>思想；學術</t>
  </si>
  <si>
    <t>导演思维：让微剧本变得高级起来</t>
  </si>
  <si>
    <t>9787568054294</t>
  </si>
  <si>
    <t>刘仕杰</t>
  </si>
  <si>
    <t>蔡元培讲中国伦理学史</t>
  </si>
  <si>
    <t>9787512643468</t>
  </si>
  <si>
    <t>团结出版社</t>
  </si>
  <si>
    <t>蔡元培</t>
  </si>
  <si>
    <t>吕思勉讲中国思想史</t>
  </si>
  <si>
    <t>9787512643727</t>
  </si>
  <si>
    <t>吕思勉</t>
  </si>
  <si>
    <t>严复讲天演论</t>
  </si>
  <si>
    <t>9787512643789</t>
  </si>
  <si>
    <t>赫胥黎</t>
  </si>
  <si>
    <t>生物科學</t>
  </si>
  <si>
    <t>國際貿易實務重點整理＋試題演練：二合一奪分寶典</t>
  </si>
  <si>
    <t>9789864879809</t>
  </si>
  <si>
    <t>吳怡萱</t>
  </si>
  <si>
    <t>會計學（包含國際會計準則IFRS）</t>
  </si>
  <si>
    <t>9789865200855</t>
  </si>
  <si>
    <t>陳智音，歐欣亞</t>
  </si>
  <si>
    <t>告訴我，甚麼叫做記憶：想念楊牧</t>
  </si>
  <si>
    <t>9789571383316</t>
  </si>
  <si>
    <t>葉步榮 等</t>
  </si>
  <si>
    <t>回得去的地方與回不去的時光Now You Know</t>
  </si>
  <si>
    <t>9789571383330</t>
  </si>
  <si>
    <t>陳如山</t>
  </si>
  <si>
    <t>我們不想當英雄：消防員生死前線的心碎告白</t>
  </si>
  <si>
    <t>9789571382852</t>
  </si>
  <si>
    <t>梁如幸</t>
  </si>
  <si>
    <t>9789571382487</t>
  </si>
  <si>
    <t>放棄吧！那些讓你疼痛不已的堅持：從工作、戀愛、興趣、人際關係四大層面，探索無法堅持的原因，重拾自我認同感</t>
  </si>
  <si>
    <t>9789862489109</t>
  </si>
  <si>
    <t>米宇</t>
  </si>
  <si>
    <t>別去死啊！被霸凌不是你的錯：擁抱寂寞無助的你，找到活下去的勇氣與力量</t>
  </si>
  <si>
    <t>9789862489079</t>
  </si>
  <si>
    <t>林于楟</t>
  </si>
  <si>
    <t>9789862489154</t>
  </si>
  <si>
    <t>給不小心就會太焦慮的你：摘下「窮忙濾鏡」╳擺脫「不安迴圈」，找回自己的人生</t>
  </si>
  <si>
    <t>9789862489185</t>
  </si>
  <si>
    <t>楊詠婷</t>
  </si>
  <si>
    <t>史上最強哲學入門：從柏拉圖、尼采到沙特，解答你人生疑惑的31位西方哲人</t>
  </si>
  <si>
    <t>9789865511173</t>
  </si>
  <si>
    <t>板垣恵介</t>
  </si>
  <si>
    <t>史上最強哲學入門：從釋迦牟尼、孔孟老莊到禪宗，啟悟自我內心的13位東方哲人</t>
  </si>
  <si>
    <t>9789865511166</t>
  </si>
  <si>
    <t>與其急著讀空氣，不如先讀懂自己的心：運用「故事」心理學，找回愛自己的正確方法、走出被操控的人際困境</t>
  </si>
  <si>
    <t>9789869892001</t>
  </si>
  <si>
    <t>仲間出版</t>
  </si>
  <si>
    <t>Amazon故事公關行銷學：向亞馬遜創辦人貝佐斯學習溝通技巧，優化企業和個人品牌價值</t>
  </si>
  <si>
    <t>9789869884228</t>
  </si>
  <si>
    <t>星出版</t>
  </si>
  <si>
    <t>賴詩韻</t>
  </si>
  <si>
    <t>人脈複利：打造高價值連結，安永、嬌生、花旗銀行等財星500大企業的職場必修課</t>
  </si>
  <si>
    <t>9789865511241</t>
  </si>
  <si>
    <t>温澤元</t>
  </si>
  <si>
    <t>小沙彌遇見劉墉</t>
  </si>
  <si>
    <t>9789865080624</t>
  </si>
  <si>
    <t>劉軒，劉倚帆</t>
  </si>
  <si>
    <t>什麼都不教的主管才厲害：讓部屬自動自發、你再也不用自己來的43個管理鐵則</t>
  </si>
  <si>
    <t>9789869844871</t>
  </si>
  <si>
    <t>陳畊利</t>
  </si>
  <si>
    <t>你這一生要努力的，就是活成自己喜歡的樣子</t>
  </si>
  <si>
    <t>9789869867122</t>
  </si>
  <si>
    <t>王詩雨</t>
  </si>
  <si>
    <t>個人無限公司：轉職和副業的相乘╳生涯價值最大化生存法</t>
  </si>
  <si>
    <t>9789869881975</t>
  </si>
  <si>
    <t>羅淑慧</t>
  </si>
  <si>
    <t>海，另一個未知的宇宙：百萬小說《群》姊妹作【首創驚悚小說手法，刻畫45億年海洋史】</t>
  </si>
  <si>
    <t>9789863844273</t>
  </si>
  <si>
    <t>丁君君，劉永強</t>
  </si>
  <si>
    <t>開啟你的創意天賦：運用IDEA四步驟，打造你想要的人生</t>
  </si>
  <si>
    <t>9789869884242</t>
  </si>
  <si>
    <t>洪慧芳</t>
  </si>
  <si>
    <t>漫畫李梅樹：清水祖師廟緣起</t>
  </si>
  <si>
    <t>9789865080594</t>
  </si>
  <si>
    <t>愛取捨三部曲之三：為你鍾情 0251（完）</t>
  </si>
  <si>
    <t>9789888618026</t>
  </si>
  <si>
    <t>梁望峯</t>
  </si>
  <si>
    <t>愛取捨三部曲之一：今生今世0401</t>
  </si>
  <si>
    <t>9789888618934</t>
  </si>
  <si>
    <t>愛取捨三部曲之二：賞愛期限0331</t>
  </si>
  <si>
    <t>9789888618972</t>
  </si>
  <si>
    <t>育兒放飛記</t>
  </si>
  <si>
    <t>9789865726874</t>
  </si>
  <si>
    <t>財團法人慈濟傳播人文志業基金會</t>
  </si>
  <si>
    <t>凃心怡，冷莉萍</t>
  </si>
  <si>
    <t>筆耕心田：杜紅棗作品集</t>
  </si>
  <si>
    <t>9789865726812</t>
  </si>
  <si>
    <t>杜紅棗</t>
  </si>
  <si>
    <t>杨树达讲《论语》</t>
  </si>
  <si>
    <t>9787512643581</t>
  </si>
  <si>
    <t>新经学（第四辑）</t>
  </si>
  <si>
    <t>9787208159358</t>
  </si>
  <si>
    <t>上海人民出版社有限责任公司</t>
  </si>
  <si>
    <t>邓秉元</t>
  </si>
  <si>
    <t>群經</t>
  </si>
  <si>
    <t>新经学（第五辑）</t>
  </si>
  <si>
    <t>9787208162983</t>
  </si>
  <si>
    <t>中華傳統拼布經典</t>
  </si>
  <si>
    <t>9789861441856</t>
  </si>
  <si>
    <t>商鼎文化出版社</t>
  </si>
  <si>
    <t>鄒正中</t>
  </si>
  <si>
    <t>企業管理（含企業概論、管理學）棒！Bonding</t>
  </si>
  <si>
    <t>9789865201142</t>
  </si>
  <si>
    <t>張恆</t>
  </si>
  <si>
    <t>文化行政類（文化行政與政策分析）：歷屆試題精闢新解</t>
  </si>
  <si>
    <t>9789865200954</t>
  </si>
  <si>
    <t>陳嘉文，潘雲，蔡力</t>
  </si>
  <si>
    <t>電工機械（電機機械）致勝攻略</t>
  </si>
  <si>
    <t>9789865201173</t>
  </si>
  <si>
    <t>鄭祥瑞</t>
  </si>
  <si>
    <t>法學緒論（法律常識）高分題庫</t>
  </si>
  <si>
    <t>9789865201203</t>
  </si>
  <si>
    <t>羅格思，章庠</t>
  </si>
  <si>
    <t>新‧日本年金制度</t>
  </si>
  <si>
    <t>9789869947862</t>
  </si>
  <si>
    <t>申育誠</t>
  </si>
  <si>
    <t>媒體與政治：從媒體運作與立法面向的探討</t>
  </si>
  <si>
    <t>9789869947886</t>
  </si>
  <si>
    <t>鄭任汶</t>
  </si>
  <si>
    <t>B型選擇：綠藤－找不到喜歡的答案，就自己創造</t>
  </si>
  <si>
    <t>9789865535834</t>
  </si>
  <si>
    <t>9789865250058</t>
  </si>
  <si>
    <t>陳義仁</t>
  </si>
  <si>
    <t>9789865535742</t>
  </si>
  <si>
    <t>許耀雲</t>
  </si>
  <si>
    <t>FBI教你認出身邊隱藏的危險人物：生活中那些利用或傷害你的人，以及惡意的陌生人，你都能防範自保</t>
  </si>
  <si>
    <t>9789865548117</t>
  </si>
  <si>
    <t>張怡沁</t>
  </si>
  <si>
    <t>刻意學，一年頂十年：喜歡的事和賺錢的事如何兩全？職場贏家從不優先考慮興趣，他們怎麼學、怎麼正確選擇？</t>
  </si>
  <si>
    <t>9789865548131</t>
  </si>
  <si>
    <t>孫瑞希</t>
  </si>
  <si>
    <t>文明、現代化、價值投資與中國</t>
  </si>
  <si>
    <t>9789865535919</t>
  </si>
  <si>
    <t>李彔</t>
  </si>
  <si>
    <t>Units in Cogtse Rgyalrong Discourse Prosody and Grammar（嘉戎語卓克基話的話語研究：韻律與語法）</t>
  </si>
  <si>
    <t>9789864783496</t>
  </si>
  <si>
    <t>林幼菁</t>
  </si>
  <si>
    <t>英文</t>
  </si>
  <si>
    <t>活水彙草</t>
  </si>
  <si>
    <t>9789864783502</t>
  </si>
  <si>
    <t>黃偉豪</t>
  </si>
  <si>
    <t>唯思史觀：洞悉人類文明進步奧秘的鑰匙</t>
  </si>
  <si>
    <t>9789864783434</t>
  </si>
  <si>
    <t>張躍</t>
  </si>
  <si>
    <t>傳記研究論集</t>
  </si>
  <si>
    <t>9789864783342</t>
  </si>
  <si>
    <t>鄭尊仁</t>
  </si>
  <si>
    <t>楊巨源先生遺稿</t>
  </si>
  <si>
    <t>9789864783526</t>
  </si>
  <si>
    <t>楊長流</t>
  </si>
  <si>
    <t>語文釋要</t>
  </si>
  <si>
    <t>9789864783182</t>
  </si>
  <si>
    <t>馬顯慈</t>
  </si>
  <si>
    <t>應用寫作理論、實踐與教學：2018國際漢語應用文研究高端論壇論文集</t>
  </si>
  <si>
    <t>9789864783267</t>
  </si>
  <si>
    <t>譚美玲</t>
  </si>
  <si>
    <t>鍵聲玉振．餘韻得傳：葉鍵得教授榮退紀念文集</t>
  </si>
  <si>
    <t>9789864783281</t>
  </si>
  <si>
    <t>徐長安</t>
  </si>
  <si>
    <t>入圍的有王牌配音員賈培德</t>
  </si>
  <si>
    <t>9789869595209</t>
  </si>
  <si>
    <t>賈培德</t>
  </si>
  <si>
    <t>VisualC＃網路程式設計：線上遊戲實作</t>
  </si>
  <si>
    <t>9789864345045</t>
  </si>
  <si>
    <t>張逸中，李美億</t>
  </si>
  <si>
    <t>VisualC＃2019全面攻略：從程式新人到開發設計的快速學習</t>
  </si>
  <si>
    <t>9789864345052</t>
  </si>
  <si>
    <t>資訊種子研究室</t>
  </si>
  <si>
    <t>電腦軟體應用丙級技能檢定：術科解題實作（109年試題完整版）</t>
  </si>
  <si>
    <t>9789864345144</t>
  </si>
  <si>
    <t>博碩文化，姚瞻海，劉齊光，陳鞠伎</t>
  </si>
  <si>
    <t>天國的夜市</t>
  </si>
  <si>
    <t>9789571468532</t>
  </si>
  <si>
    <t>余光中</t>
  </si>
  <si>
    <t>20200424</t>
  </si>
  <si>
    <t>保養，從肌本做起：跟著皮膚科醫師打造動人美肌</t>
  </si>
  <si>
    <t>9789571469287</t>
  </si>
  <si>
    <t>趙昭明</t>
  </si>
  <si>
    <t>20200724</t>
  </si>
  <si>
    <t>流動生活：實現二地居住、自創工作的新可能</t>
  </si>
  <si>
    <t>9789869898003</t>
  </si>
  <si>
    <t>裏路</t>
  </si>
  <si>
    <t>董淨瑋</t>
  </si>
  <si>
    <t>交涉的武器：20個專業級的談判原則－辣腕交涉高手從不外流，精準談判的最強奧義，首度大公開！</t>
  </si>
  <si>
    <t>9789869881982</t>
  </si>
  <si>
    <t>游心薇</t>
  </si>
  <si>
    <t>我討厭過的大人們</t>
  </si>
  <si>
    <t>9789863598237</t>
  </si>
  <si>
    <t>張亦絢</t>
  </si>
  <si>
    <t>智商前2％的天才都在使用、「OK」「YES」點頭率超高：最強「人心」操控心理學</t>
  </si>
  <si>
    <t>9789869881937</t>
  </si>
  <si>
    <t>婁美蓮</t>
  </si>
  <si>
    <t>愛的不久時：南特／巴黎回憶錄</t>
  </si>
  <si>
    <t>9789863598220</t>
  </si>
  <si>
    <t>像哲學家一樣思考：27堂超有料人生思辨課，Step by Step打造你的心智護城河</t>
  </si>
  <si>
    <t>9789865511258</t>
  </si>
  <si>
    <t>許玉意</t>
  </si>
  <si>
    <t>9789865250102</t>
  </si>
  <si>
    <t>泰勒</t>
  </si>
  <si>
    <t>9789865250201</t>
  </si>
  <si>
    <t>王道遠</t>
  </si>
  <si>
    <t>9789865250089</t>
  </si>
  <si>
    <t>神經外科的黑色喜劇</t>
  </si>
  <si>
    <t>9789865250188</t>
  </si>
  <si>
    <t>吳程遠</t>
  </si>
  <si>
    <t>走走臺灣：農遊輕旅行</t>
  </si>
  <si>
    <t>EBK10200012075</t>
  </si>
  <si>
    <t>9789865511463</t>
  </si>
  <si>
    <t>松井彰彦</t>
  </si>
  <si>
    <t>超簡單博弈論：賭雞排背後的賽局</t>
  </si>
  <si>
    <t>9789865162702</t>
  </si>
  <si>
    <t>崔英勝，才永發</t>
  </si>
  <si>
    <t>天使寶寶與惡魔幼兒：蒙特梭利式的翻轉教育</t>
  </si>
  <si>
    <t>9789865164683</t>
  </si>
  <si>
    <t>胡郊仁</t>
  </si>
  <si>
    <t>美國與南海問題</t>
  </si>
  <si>
    <t>9789869808033</t>
  </si>
  <si>
    <t>馬建英</t>
  </si>
  <si>
    <t>兩岸家國三十年：臺灣陸配群體的政治認同研究</t>
  </si>
  <si>
    <t>9789869808057</t>
  </si>
  <si>
    <t>王偉男</t>
  </si>
  <si>
    <t>豐田人的凝與動：部屬總有叫不動、又犯錯、想拖延、藉口一堆的時候，如何讓素質參差的人凝聚、願意動起來？</t>
  </si>
  <si>
    <t>9789865548216</t>
  </si>
  <si>
    <t>劉錦秀</t>
  </si>
  <si>
    <t>越南經濟發展的政治經濟學</t>
  </si>
  <si>
    <t>9789869974813</t>
  </si>
  <si>
    <t>孫國祥</t>
  </si>
  <si>
    <t>智慧醫療與法律</t>
  </si>
  <si>
    <t>9789869974851</t>
  </si>
  <si>
    <t>陳鋕雄</t>
  </si>
  <si>
    <t>殷海光全集（11）：邏輯新引</t>
  </si>
  <si>
    <t>9789863503880</t>
  </si>
  <si>
    <t>殷海光</t>
  </si>
  <si>
    <t>殷海光全集（21）：英文著述與譯作</t>
  </si>
  <si>
    <t>9789863503316</t>
  </si>
  <si>
    <t>歐文．亞隆的心理治療文學</t>
  </si>
  <si>
    <t>9789863571834</t>
  </si>
  <si>
    <t>丁凡</t>
  </si>
  <si>
    <t>臺灣首廟天壇藏珍：繡藝百品</t>
  </si>
  <si>
    <t>9789572988824</t>
  </si>
  <si>
    <t>財團法人台灣省台南市台灣首廟天壇</t>
  </si>
  <si>
    <t>黃翠梅</t>
  </si>
  <si>
    <t>20210101</t>
  </si>
  <si>
    <t>道教</t>
  </si>
  <si>
    <t>懷舊餐桌！走入60間廚房學做家傳菜：從日常飯食到經典佳餚，全球最大食譜網站Cookpad教你輕鬆煮出懷念古早味</t>
  </si>
  <si>
    <t>9789862489291</t>
  </si>
  <si>
    <t>陳威齊</t>
  </si>
  <si>
    <t>9789864111251</t>
  </si>
  <si>
    <t>一次到位：我的第一本能力培養書</t>
  </si>
  <si>
    <t>9789864531325</t>
  </si>
  <si>
    <t>讀品文化</t>
  </si>
  <si>
    <t>溫宏德</t>
  </si>
  <si>
    <t>在平靜中，享受幸福的生活</t>
  </si>
  <si>
    <t>9789869952224</t>
  </si>
  <si>
    <t>培育文化</t>
  </si>
  <si>
    <t>余紀楨</t>
  </si>
  <si>
    <t>只需一顆善良的心</t>
  </si>
  <si>
    <t>9789869952231</t>
  </si>
  <si>
    <t>陳靜安</t>
  </si>
  <si>
    <t>醫護人員普通話</t>
  </si>
  <si>
    <t>9789620438400</t>
  </si>
  <si>
    <t>三聯書店（香港）有限公司</t>
  </si>
  <si>
    <t>田小琳，李娥珍</t>
  </si>
  <si>
    <t>學與教的園圃：中國語文教學論</t>
  </si>
  <si>
    <t>9789620705755</t>
  </si>
  <si>
    <t>商務印書館（香港）有限公司</t>
  </si>
  <si>
    <t>廖佩莉</t>
  </si>
  <si>
    <t>实用认知心理治疗学</t>
  </si>
  <si>
    <t>9787208162358</t>
  </si>
  <si>
    <t>陈褔国</t>
  </si>
  <si>
    <t>韦伯的比较历史社会学今探</t>
  </si>
  <si>
    <t>9787208163188</t>
  </si>
  <si>
    <t>张翼飞，殷亚迪</t>
  </si>
  <si>
    <t>大脑的情绪生活</t>
  </si>
  <si>
    <t>9787543229952</t>
  </si>
  <si>
    <t>格致出版社</t>
  </si>
  <si>
    <t>三喵</t>
  </si>
  <si>
    <t>爱、金钱和孩子：育儿经济学</t>
  </si>
  <si>
    <t>9787543230217</t>
  </si>
  <si>
    <t>吴娴，鲁敏儿</t>
  </si>
  <si>
    <t>9789864111282</t>
  </si>
  <si>
    <t>胖補陽，瘦滋陰</t>
  </si>
  <si>
    <t>9789865719937</t>
  </si>
  <si>
    <t>大都會文化事業有限公司</t>
  </si>
  <si>
    <t>劉靜賢</t>
  </si>
  <si>
    <t>名老中醫的養肝護命方</t>
  </si>
  <si>
    <t>9789865719982</t>
  </si>
  <si>
    <t>吳中朝</t>
  </si>
  <si>
    <t>名老中醫的養胃粥</t>
  </si>
  <si>
    <t>9789869550024</t>
  </si>
  <si>
    <t>香港新生代平面設計師訪談</t>
  </si>
  <si>
    <t>9789620446573</t>
  </si>
  <si>
    <t>利志達</t>
  </si>
  <si>
    <t>應用美術</t>
  </si>
  <si>
    <t>毒男相睇真人騷：有一種幸福叫主動</t>
  </si>
  <si>
    <t>9789887411932</t>
  </si>
  <si>
    <t>麥耀邦</t>
  </si>
  <si>
    <t>狗公心理學：渣男辨認手冊</t>
  </si>
  <si>
    <t>9789887411987</t>
  </si>
  <si>
    <t>星巴克的博客</t>
  </si>
  <si>
    <t>情緒，如何療癒 : 憂慮、憤怒、壓力和憂鬱的15個情緒解答</t>
  </si>
  <si>
    <t>9789577275912</t>
  </si>
  <si>
    <t>財團法人基督教宇宙光全人關懷機構</t>
  </si>
  <si>
    <t>劉如菁</t>
  </si>
  <si>
    <t>不完美的樂土：拚搏美國夢－克服在美國創業的各種甘苦之一盞燈</t>
  </si>
  <si>
    <t>9789869663397</t>
  </si>
  <si>
    <t>華品文創出版股份有限公司</t>
  </si>
  <si>
    <t>劉又華</t>
  </si>
  <si>
    <t>历史、经验与感觉结构：英国新左派的文化观念</t>
  </si>
  <si>
    <t>9787520149921</t>
  </si>
  <si>
    <t>程祥钰</t>
  </si>
  <si>
    <t>“三维”性格优势：探索个体潜能的科学</t>
  </si>
  <si>
    <t>9787520165631</t>
  </si>
  <si>
    <t>段文杰</t>
  </si>
  <si>
    <t>樂齡居家安老：衣食住行生活護理錦囊</t>
  </si>
  <si>
    <t>9789621472304</t>
  </si>
  <si>
    <t>陳炳麟</t>
  </si>
  <si>
    <t>醋與日子的配方：一路向南，義大利家庭廚房踏查記</t>
  </si>
  <si>
    <t>9789869873703</t>
  </si>
  <si>
    <t>二魚文化事業有限公司</t>
  </si>
  <si>
    <t>Andrea 李 安</t>
  </si>
  <si>
    <t>你的大學升不升：大學四年，你想成為什麼樣的人呢？</t>
  </si>
  <si>
    <t>9789869026120</t>
  </si>
  <si>
    <t>為孩子身心健康的23個飲食教育法</t>
  </si>
  <si>
    <t>9789621472502</t>
  </si>
  <si>
    <t>陳美齡</t>
  </si>
  <si>
    <t>Toy教：玩具設計師爸爸的玩具育兒大法</t>
  </si>
  <si>
    <t>9789621472533</t>
  </si>
  <si>
    <t>Toys Daddy Kenneth</t>
  </si>
  <si>
    <t>玩轉STEM：拆解12款玩具的科學原理</t>
  </si>
  <si>
    <t>9789621472588</t>
  </si>
  <si>
    <t>鄧文瀚</t>
  </si>
  <si>
    <t>遊藝及休閒活動</t>
  </si>
  <si>
    <t>第三人生任逍遙：50之後，比理財更重要的事！</t>
  </si>
  <si>
    <t>9789869756853</t>
  </si>
  <si>
    <t>有鹿文化事業有限公司</t>
  </si>
  <si>
    <t>護理寶寶腸胃：不肚痛、不便秘</t>
  </si>
  <si>
    <t>9789621471925</t>
  </si>
  <si>
    <t>毛鳳星</t>
  </si>
  <si>
    <t>護理寶寶呼吸道：不咳嗽、呼吸暢</t>
  </si>
  <si>
    <t>9789621471932</t>
  </si>
  <si>
    <t>梁芙蓉</t>
  </si>
  <si>
    <t>如何跟日本女子對話公開表達技巧【有聲】</t>
  </si>
  <si>
    <t>9789574612499</t>
  </si>
  <si>
    <t>萬人出版社有限公司</t>
  </si>
  <si>
    <t>關毅</t>
  </si>
  <si>
    <t>2012</t>
  </si>
  <si>
    <t>總統川普：讓美國再度偉大的重整之路，將帶領世界走向何處？</t>
  </si>
  <si>
    <t>9789571369273</t>
  </si>
  <si>
    <t>朱崇旻</t>
  </si>
  <si>
    <t>愛該有五個情人：愛的100個提醒【真愛紀念版】</t>
  </si>
  <si>
    <t>9789571369815</t>
  </si>
  <si>
    <t>Katy，Isaac Chen</t>
  </si>
  <si>
    <t>人生大事之一學就會的管理佈局：成為老闆的8堂先修班</t>
  </si>
  <si>
    <t>9789571371023</t>
  </si>
  <si>
    <t>呂禧鳴</t>
  </si>
  <si>
    <t>人生大事之顧客優先的策略思考：公司賺錢的12堂經營必修課</t>
  </si>
  <si>
    <t>9789571371030</t>
  </si>
  <si>
    <t>周倩清</t>
  </si>
  <si>
    <t>人生大事之看穿對手的競爭攻略：成為贏家的42招商戰法則</t>
  </si>
  <si>
    <t>9789571371047</t>
  </si>
  <si>
    <t>游卉庭</t>
  </si>
  <si>
    <t>從QC到總經理</t>
  </si>
  <si>
    <t>9789864928972</t>
  </si>
  <si>
    <t>晨暮</t>
  </si>
  <si>
    <t>忠誠的報酬</t>
  </si>
  <si>
    <t>9789864928934</t>
  </si>
  <si>
    <t>孫科炎，武義龍</t>
  </si>
  <si>
    <t>互聯網＋頂層商業系統：企業利潤增長10倍的商業模式與架構設計</t>
  </si>
  <si>
    <t>9789865603540</t>
  </si>
  <si>
    <t>胡華成</t>
  </si>
  <si>
    <t>教練式管理：用NLP技術喚醒員工潛能</t>
  </si>
  <si>
    <t>9789865989408</t>
  </si>
  <si>
    <t>範博仲</t>
  </si>
  <si>
    <t>領導力：卓越領導者如何在組織中管理與創新</t>
  </si>
  <si>
    <t>9789865989620</t>
  </si>
  <si>
    <t>肖鳳德，王兵圍</t>
  </si>
  <si>
    <t>創造商機</t>
  </si>
  <si>
    <t>9789864921652</t>
  </si>
  <si>
    <t>石地</t>
  </si>
  <si>
    <t>高層管理的任務和組織</t>
  </si>
  <si>
    <t>9789864923168</t>
  </si>
  <si>
    <t>經營管理典型案例</t>
  </si>
  <si>
    <t>9789864924226</t>
  </si>
  <si>
    <t>領導者的社會責任</t>
  </si>
  <si>
    <t>9789864921539</t>
  </si>
  <si>
    <t>走出困境：如何應對人生中的挫折與壓力</t>
  </si>
  <si>
    <t>9789864923434</t>
  </si>
  <si>
    <t>鄭一群</t>
  </si>
  <si>
    <t>創業有道</t>
  </si>
  <si>
    <t>9789864922246</t>
  </si>
  <si>
    <t>這樣開會，最聰明！：有效聆聽、溝通升級、超強讀心，史上最不心累的開會神通100 招！</t>
  </si>
  <si>
    <t>9789571371313</t>
  </si>
  <si>
    <t>巴菲特寫給股東的信〔全新增修版〕</t>
  </si>
  <si>
    <t>9789571371252</t>
  </si>
  <si>
    <t>許瑞宋</t>
  </si>
  <si>
    <t>15分鐘說出10億營收：人人都能當網紅的煉金術</t>
  </si>
  <si>
    <t>9789571371474</t>
  </si>
  <si>
    <t>嚴健誠，黃晨澐</t>
  </si>
  <si>
    <t>哪有工作不委屈，不工作你會更委屈：那些打不垮我們的，只會讓我們更堅強</t>
  </si>
  <si>
    <t>9789571372297</t>
  </si>
  <si>
    <t>賈如幸福慢點來：只要懂得轉身，傷與愛都是遇見美好的道路</t>
  </si>
  <si>
    <t>9789571371771</t>
  </si>
  <si>
    <t>江民仕</t>
  </si>
  <si>
    <t>你的人生，不能就這樣算了！：走過烈火磨難後最真實的生命體悟，7個關鍵提問改變人生</t>
  </si>
  <si>
    <t>9789571372488</t>
  </si>
  <si>
    <t>歐陽端端</t>
  </si>
  <si>
    <t>因為尋找，所以看見：一個人的朝聖之路</t>
  </si>
  <si>
    <t>9789571372396</t>
  </si>
  <si>
    <t>李艾霖，蕭婉柔，鄭玉兒</t>
  </si>
  <si>
    <t>人力資源管理 「菁英培訓版」</t>
  </si>
  <si>
    <t>9789864530687</t>
  </si>
  <si>
    <t>讀品企研所</t>
  </si>
  <si>
    <t>9789865756796</t>
  </si>
  <si>
    <t>看故事學管理Ⅱ：EMBA也可以這樣輕鬆讀</t>
  </si>
  <si>
    <t>9789866254727</t>
  </si>
  <si>
    <t>財團法人中國生產力中心</t>
  </si>
  <si>
    <t>陳念南</t>
  </si>
  <si>
    <t>商學的精華思維：頂級管理</t>
  </si>
  <si>
    <t>EBK10200011171</t>
  </si>
  <si>
    <t>張全</t>
  </si>
  <si>
    <t>改寫你的人生劇本</t>
  </si>
  <si>
    <t>9789571373805</t>
  </si>
  <si>
    <t>如何讓人信任你：FBI頂尖行為分析專家傳授最強交心術，讓你在職場、人際及生活中擁有人人信服的深度領導力</t>
  </si>
  <si>
    <t>9789571374345</t>
  </si>
  <si>
    <t>周宜芳</t>
  </si>
  <si>
    <t>工程圖學：基礎篇</t>
  </si>
  <si>
    <t>9789863502326</t>
  </si>
  <si>
    <t>康仕仲，張玉連</t>
  </si>
  <si>
    <t>工程圖學：AutoCAD篇</t>
  </si>
  <si>
    <t>9789863502333</t>
  </si>
  <si>
    <t>中國哲學研究的身體維度</t>
  </si>
  <si>
    <t>9789860533361</t>
  </si>
  <si>
    <t>楊儒賓，張再林</t>
  </si>
  <si>
    <t>日檢N4聽解總合對策（全新修訂版）【有聲】</t>
  </si>
  <si>
    <t>9789862487396</t>
  </si>
  <si>
    <t>詹兆雯，游翔皓</t>
  </si>
  <si>
    <t>財報就像一本兵法書：結合財報與《孫子兵法》，有效淬煉商業智謀</t>
  </si>
  <si>
    <t>9789571375359</t>
  </si>
  <si>
    <t>劉順仁</t>
  </si>
  <si>
    <t>月入23K也能投資理財：小資必學賺錢法，擺脫月光族，為自己加薪30%</t>
  </si>
  <si>
    <t>9789571375151</t>
  </si>
  <si>
    <t>楊倩琳</t>
  </si>
  <si>
    <t>鍛鍊心理肌力：15項心理練習，擺脫那些職場與人際間的控制、害怕、停滯、危機與焦慮</t>
  </si>
  <si>
    <t>9789571375472</t>
  </si>
  <si>
    <t>林萃芬</t>
  </si>
  <si>
    <t>這些點子值三億</t>
  </si>
  <si>
    <t>9789571375564</t>
  </si>
  <si>
    <t>吳仁麟</t>
  </si>
  <si>
    <t>跟著茵樂去旅行：跨界小提琴家蘇子茵的琴旅協奏曲，用文字記錄心的視界</t>
  </si>
  <si>
    <t>9789571375861</t>
  </si>
  <si>
    <t>蘇子茵</t>
  </si>
  <si>
    <t>創意影響力－掌握三大關鍵：調整心態，了解市場，用才華創造金錢</t>
  </si>
  <si>
    <t>9789571375663</t>
  </si>
  <si>
    <t>無障礙旅遊：跟著輪椅導遊玩台灣</t>
  </si>
  <si>
    <t>9789869594578</t>
  </si>
  <si>
    <t>黃欣儀，黃政宇</t>
  </si>
  <si>
    <t>不小心就學會日語【有聲】</t>
  </si>
  <si>
    <t>9789869608688</t>
  </si>
  <si>
    <t>雅典文化事業有限公司</t>
  </si>
  <si>
    <t>超簡單的旅遊日語【有聲】</t>
  </si>
  <si>
    <t>9789869697309</t>
  </si>
  <si>
    <t>三千輝日語：和日本人聊天，一定要會說的日語3000句</t>
  </si>
  <si>
    <t>9789862283899</t>
  </si>
  <si>
    <t>漢宇國際文化出版</t>
  </si>
  <si>
    <t>仁平亘</t>
  </si>
  <si>
    <t>機械製造學（含概要、大意）</t>
  </si>
  <si>
    <t>9789864875283</t>
  </si>
  <si>
    <t>張千易，陳正棋</t>
  </si>
  <si>
    <t>店長操作手冊</t>
  </si>
  <si>
    <t>9789863690634</t>
  </si>
  <si>
    <t>憲業企管顧問有限公司</t>
  </si>
  <si>
    <t>黃憲仁</t>
  </si>
  <si>
    <t>誰鳥你！做自己才是王道</t>
  </si>
  <si>
    <t>9789869447584</t>
  </si>
  <si>
    <t>新樂園出版</t>
  </si>
  <si>
    <t>李昕彥</t>
  </si>
  <si>
    <t>美學</t>
  </si>
  <si>
    <t>透過案例演練學習BIM：元件篇</t>
  </si>
  <si>
    <t>9789863502913</t>
  </si>
  <si>
    <t>郭榮欽</t>
  </si>
  <si>
    <t>官方頒訂新版多益13大情境學習指南【有聲】</t>
  </si>
  <si>
    <t>9789864411894</t>
  </si>
  <si>
    <t>陳豫弘</t>
  </si>
  <si>
    <t>英文閱讀特訓班：中級【有聲】</t>
  </si>
  <si>
    <t>9789864412150</t>
  </si>
  <si>
    <t>LiveABC 互動英語教學集團</t>
  </si>
  <si>
    <t>英文閱讀特訓班：中高級篇【有聲】</t>
  </si>
  <si>
    <t>9789864412464</t>
  </si>
  <si>
    <t>煲一碗好湯【暢銷新增版】</t>
  </si>
  <si>
    <t>9789869702829</t>
  </si>
  <si>
    <t>新文創</t>
  </si>
  <si>
    <t>陳志田</t>
  </si>
  <si>
    <t>用圖片說歷史：從古典神廟到科技建築透視54位頂尖建築師的築夢工程</t>
  </si>
  <si>
    <t>9789869545174</t>
  </si>
  <si>
    <t>建築藝術</t>
  </si>
  <si>
    <t>殭屍企業：拯救七步驟，讓公司重新啟動</t>
  </si>
  <si>
    <t>9789869545167</t>
  </si>
  <si>
    <t>蔣榮玉</t>
  </si>
  <si>
    <t>簡單的哲學課：從一句美味格言開始</t>
  </si>
  <si>
    <t>9789570531244</t>
  </si>
  <si>
    <t>吳妍儀</t>
  </si>
  <si>
    <t>第一次學法語，超簡單！【有聲】</t>
  </si>
  <si>
    <t>9789865616823</t>
  </si>
  <si>
    <t>哈福企業有限公司</t>
  </si>
  <si>
    <t>林曉葳</t>
  </si>
  <si>
    <t>第一次學台灣話，超簡單！【有聲】</t>
  </si>
  <si>
    <t>9789865616915</t>
  </si>
  <si>
    <t>張瑪麗</t>
  </si>
  <si>
    <t>大數據預測行銷：翻轉品牌X會員經營X精準行銷</t>
  </si>
  <si>
    <t>9789571378442</t>
  </si>
  <si>
    <t>高端訓</t>
  </si>
  <si>
    <t>名人創業路：你所走過的每一步，是否都是通往成功的必經之路？</t>
  </si>
  <si>
    <t>EBK10200011301</t>
  </si>
  <si>
    <t>傑森</t>
  </si>
  <si>
    <t>斯巴達式：新制多益10回聽力試題解析【有聲】</t>
  </si>
  <si>
    <t>9789869637664</t>
  </si>
  <si>
    <t>莊曼淳</t>
  </si>
  <si>
    <t>斯巴達式：新制多益10回閱讀試題解析</t>
  </si>
  <si>
    <t>9789869637657</t>
  </si>
  <si>
    <t>林小文，牟仁慧，莊曼淳，黃智慧</t>
  </si>
  <si>
    <t>1秒開口說：我的第一本越南語會話【有聲】</t>
  </si>
  <si>
    <t>9789869550369</t>
  </si>
  <si>
    <t>張小怡，阮文翰</t>
  </si>
  <si>
    <t>越南語333超快速學習法：3個訣竅，3個階段，3天說一口流利越南語【有聲】</t>
  </si>
  <si>
    <t>9789869637671</t>
  </si>
  <si>
    <t>全球通語研社</t>
  </si>
  <si>
    <t>聽霸！英語聽力模擬測驗：2018新制多益LC高分關鍵書【有聲】</t>
  </si>
  <si>
    <t>9789869628204</t>
  </si>
  <si>
    <t>張瑪麗，Steve King</t>
  </si>
  <si>
    <t>日語333超快速學習法：3個訣竅，3個階段，3天說一口流利日語【有聲】</t>
  </si>
  <si>
    <t>9789869637626</t>
  </si>
  <si>
    <t>小群效應：席捲海量用戶的隱形力量</t>
  </si>
  <si>
    <t>9789863843283</t>
  </si>
  <si>
    <t>徐志斌</t>
  </si>
  <si>
    <t>STS的緣起與多重建構：橫看近代科學的一種編織與打造</t>
  </si>
  <si>
    <t>9789863503392</t>
  </si>
  <si>
    <t>傅大為</t>
  </si>
  <si>
    <t>宅經濟誕生秘話：日本漫畫產業告訴我的事</t>
  </si>
  <si>
    <t>9789869396325</t>
  </si>
  <si>
    <t>奇異果文創事業有限公司</t>
  </si>
  <si>
    <t>張資敏</t>
  </si>
  <si>
    <t>2017津夫個展：奇觀城市物語，影像改變的世界</t>
  </si>
  <si>
    <t>9789899262446</t>
  </si>
  <si>
    <t>台灣東門美術股份有限公司</t>
  </si>
  <si>
    <t>黃金福（津夫）</t>
  </si>
  <si>
    <t>用簡單法語聊不停：直接套用不出錯，自信開口說法文【有聲】</t>
  </si>
  <si>
    <t>9789869603386</t>
  </si>
  <si>
    <t>王惠萱，胡至葦</t>
  </si>
  <si>
    <t>團隊合作培訓遊戲（增訂四版）</t>
  </si>
  <si>
    <t>9789863690863</t>
  </si>
  <si>
    <t>任賢旺</t>
  </si>
  <si>
    <t>互動日本語年度特刊：我的第一本旅遊日語手帖－日本名勝╳旅遊會話【有聲】</t>
  </si>
  <si>
    <t>4715838654764</t>
  </si>
  <si>
    <t>何欣俞</t>
  </si>
  <si>
    <t>日語老師為你整理的圖解日語口語【有聲】</t>
  </si>
  <si>
    <t>9789864413034</t>
  </si>
  <si>
    <t>藤本紀子，周若珍</t>
  </si>
  <si>
    <t>英文單字跟我學字首、字根、字尾【有聲】</t>
  </si>
  <si>
    <t>9789864412846</t>
  </si>
  <si>
    <t>帶你寫一遍英文寫作技巧總整理</t>
  </si>
  <si>
    <t>9789864412709</t>
  </si>
  <si>
    <t>學日語漫遊日本【有聲】</t>
  </si>
  <si>
    <t>9789864413355</t>
  </si>
  <si>
    <t>外資銀行必修超高速Excel：提升效率、理解力、精準分析＆企畫力</t>
  </si>
  <si>
    <t>9789864739387</t>
  </si>
  <si>
    <t>陳美瑛</t>
  </si>
  <si>
    <t>自學日語：實況溝通50篇</t>
  </si>
  <si>
    <t>9789621467126</t>
  </si>
  <si>
    <t>橋本司</t>
  </si>
  <si>
    <t>自學韓語：實況溝通90篇</t>
  </si>
  <si>
    <t>9789621467133</t>
  </si>
  <si>
    <t>陳佩佩</t>
  </si>
  <si>
    <t>人際關係老練了，路就通了 Ⅰ</t>
  </si>
  <si>
    <t>EBK10200011457</t>
  </si>
  <si>
    <t>博學出版社</t>
  </si>
  <si>
    <t>周成功</t>
  </si>
  <si>
    <t>人際關係老練了，路就通了 Ⅱ</t>
  </si>
  <si>
    <t>EBK10200011458</t>
  </si>
  <si>
    <t>人際關係老練了，路就通了 Ⅲ</t>
  </si>
  <si>
    <t>EBK10200011459</t>
  </si>
  <si>
    <t>人際關係老練了，路就通了 Ⅳ</t>
  </si>
  <si>
    <t>EBK10200011460</t>
  </si>
  <si>
    <t>人際關係老練了，路就通了Ⅴ</t>
  </si>
  <si>
    <t>EBK10200011461</t>
  </si>
  <si>
    <t>和達令一起慢玩京都：品香、賞枯山水、嘗和果子，發掘傳統新魅力</t>
  </si>
  <si>
    <t>9789577432575</t>
  </si>
  <si>
    <t>陳映璇</t>
  </si>
  <si>
    <t>老得好優雅</t>
  </si>
  <si>
    <t>4713510945476</t>
  </si>
  <si>
    <t>唐勤</t>
  </si>
  <si>
    <t>日本傳統趣味玩賞：Nippon所藏日語嚴選講座【有聲】</t>
  </si>
  <si>
    <t>9789862488393</t>
  </si>
  <si>
    <t>高分．暢銷10000單字，搞定新日檢：N1．N2．N3．N4．N5必考單字（最新版）【有聲】</t>
  </si>
  <si>
    <t>9789579579612</t>
  </si>
  <si>
    <t>田中紀子， 杉本愛子</t>
  </si>
  <si>
    <t>社會工作管理</t>
  </si>
  <si>
    <t>9789869523974</t>
  </si>
  <si>
    <t>華都文化事業有限公司</t>
  </si>
  <si>
    <t>王明鳳，黃誌坤</t>
  </si>
  <si>
    <t>由片語學習C程式設計（第二版）</t>
  </si>
  <si>
    <t>9789863503576</t>
  </si>
  <si>
    <t>劉邦鋒</t>
  </si>
  <si>
    <t>透過案例演練學習BIM：Tekla結構篇</t>
  </si>
  <si>
    <t>9789863503712</t>
  </si>
  <si>
    <t>柳儒錚，林祐正，謝佑明，謝尚賢，溫子馨 等</t>
  </si>
  <si>
    <t>EBK10200011537</t>
  </si>
  <si>
    <t>EBK10200011544</t>
  </si>
  <si>
    <t>醒來的世界</t>
  </si>
  <si>
    <t>9789571380681</t>
  </si>
  <si>
    <t>亞然</t>
  </si>
  <si>
    <t>影癒心事：他的電影，你的愛情，心理師陪你走過關係四部曲</t>
  </si>
  <si>
    <t>9789571380629</t>
  </si>
  <si>
    <t>黃柏威</t>
  </si>
  <si>
    <t>失控企業下的白老鼠：勞工如何落入血汗低薪的陷阱？</t>
  </si>
  <si>
    <t>9789571379609</t>
  </si>
  <si>
    <t>昨日世界：找回文明新命脈（暢銷慶祝版）</t>
  </si>
  <si>
    <t>9789571359892</t>
  </si>
  <si>
    <t>非營利組織管理</t>
  </si>
  <si>
    <t>9789869523981</t>
  </si>
  <si>
    <t>陳政智</t>
  </si>
  <si>
    <t>Python＋TensorFlow人工智慧、機器學習、大數據：超炫專案與完全實戰</t>
  </si>
  <si>
    <t>9789865022570</t>
  </si>
  <si>
    <t>網頁程式設計ASP.NET MVC 5.ｘ範例完美演繹（第三版）</t>
  </si>
  <si>
    <t>9789865021818</t>
  </si>
  <si>
    <t>奚江華（聖殿祭司）</t>
  </si>
  <si>
    <t>机械工程实训</t>
  </si>
  <si>
    <t>9787564363734</t>
  </si>
  <si>
    <t>成都西南交大出版社有限公司</t>
  </si>
  <si>
    <t>秦涛</t>
  </si>
  <si>
    <t>就業服務乙級技能檢定學術科題庫寶典</t>
  </si>
  <si>
    <t>9789864879274</t>
  </si>
  <si>
    <t>黃皇凱</t>
  </si>
  <si>
    <t>圖解式民法（含概要）重點精要＋嚴選題庫</t>
  </si>
  <si>
    <t>9789864879410</t>
  </si>
  <si>
    <t>程馨</t>
  </si>
  <si>
    <t>主題式電子學（含概要）高分題庫</t>
  </si>
  <si>
    <t>9789864879427</t>
  </si>
  <si>
    <t>甄家灝</t>
  </si>
  <si>
    <t>物理學</t>
  </si>
  <si>
    <t>人身保險業務員資格測驗：重點整理＋試題演練</t>
  </si>
  <si>
    <t>9789864878543</t>
  </si>
  <si>
    <t>陳宣仲</t>
  </si>
  <si>
    <t>一次考上銀行：票據法（含概要）</t>
  </si>
  <si>
    <t>9789864879359</t>
  </si>
  <si>
    <t>亭宣</t>
  </si>
  <si>
    <t>民法概要（題庫＋歷年試題）</t>
  </si>
  <si>
    <t>9789864879441</t>
  </si>
  <si>
    <t>會計事務（人工記帳）乙級技能檢定術科實作秘笈</t>
  </si>
  <si>
    <t>9789864879342</t>
  </si>
  <si>
    <t>李秋燕</t>
  </si>
  <si>
    <t>政府採購法重點統整＋高分題庫</t>
  </si>
  <si>
    <t>9789864879687</t>
  </si>
  <si>
    <t>歐欣亞</t>
  </si>
  <si>
    <t>從說服自己開始的哈佛談判力：搬開內心的絆腳石，與自己達成共識，就能讓別人贊同你（談判經典暢銷升級版）</t>
  </si>
  <si>
    <t>9789571381008</t>
  </si>
  <si>
    <t>沈維君</t>
  </si>
  <si>
    <t>會計學（含概要）</t>
  </si>
  <si>
    <t>9789866172274_12</t>
  </si>
  <si>
    <t>王龍應</t>
  </si>
  <si>
    <t>銀行英文精析攻略</t>
  </si>
  <si>
    <t>9789574549047_07</t>
  </si>
  <si>
    <t>郭靖</t>
  </si>
  <si>
    <t>機械原理大意</t>
  </si>
  <si>
    <t>9789574547708_07</t>
  </si>
  <si>
    <t>王勝利</t>
  </si>
  <si>
    <t>國文（作文、論文）</t>
  </si>
  <si>
    <t>9789574547463_09</t>
  </si>
  <si>
    <t>李杰</t>
  </si>
  <si>
    <t>企業管理（含概要）</t>
  </si>
  <si>
    <t>9789574548545_09</t>
  </si>
  <si>
    <t>畢斯尼斯</t>
  </si>
  <si>
    <t>經濟學（含概要）</t>
  </si>
  <si>
    <t>9789574548552_08</t>
  </si>
  <si>
    <t>平心</t>
  </si>
  <si>
    <t>財務管理</t>
  </si>
  <si>
    <t>9789574548613_07</t>
  </si>
  <si>
    <t>錢富生</t>
  </si>
  <si>
    <t>土地登記實務</t>
  </si>
  <si>
    <t>9789579334211_04</t>
  </si>
  <si>
    <t>陸雨農</t>
  </si>
  <si>
    <t>貨幣銀行學（含概要）</t>
  </si>
  <si>
    <t>9789866172267_11</t>
  </si>
  <si>
    <t>票據法（含概要）</t>
  </si>
  <si>
    <t>9789866172281_09</t>
  </si>
  <si>
    <t>趙朗</t>
  </si>
  <si>
    <t>銀行法（概要）與洗錢防制法規</t>
  </si>
  <si>
    <t>9789575332563_08</t>
  </si>
  <si>
    <t>金道亨</t>
  </si>
  <si>
    <t>機械原理（機械概論、常識）</t>
  </si>
  <si>
    <t>9789574547517_10</t>
  </si>
  <si>
    <t>智慧製造通訊技術之選擇：5G or Wi－Fi 6</t>
  </si>
  <si>
    <t>EBK10200011569</t>
  </si>
  <si>
    <t>蘇奕霖</t>
  </si>
  <si>
    <t>直播觀看行為，影響娛樂消費：臺灣遊戲玩家觀看直播偏好</t>
  </si>
  <si>
    <t>EBK10200011576</t>
  </si>
  <si>
    <t>國際AI能源應用發展趨勢與潛在商機</t>
  </si>
  <si>
    <t>EBK10200011583</t>
  </si>
  <si>
    <t>甘岱右</t>
  </si>
  <si>
    <t>從AI獨角獸零售應用布局看台灣新創發展方向</t>
  </si>
  <si>
    <t>EBK10200011599</t>
  </si>
  <si>
    <t>陳冠文</t>
  </si>
  <si>
    <t>從人工智慧產業應用看AI晶片發展</t>
  </si>
  <si>
    <t>EBK10200011697</t>
  </si>
  <si>
    <t>吳駿驊</t>
  </si>
  <si>
    <t>人工智慧製造業應用發展趨勢</t>
  </si>
  <si>
    <t>EBK10200011704</t>
  </si>
  <si>
    <t>朱師右</t>
  </si>
  <si>
    <t>會計學概要［主題式題庫＋歷年試題］</t>
  </si>
  <si>
    <t>9789864879663</t>
  </si>
  <si>
    <t>易學！暢銷！我的第一本印尼語會話【有聲】</t>
  </si>
  <si>
    <t>9789869834018</t>
  </si>
  <si>
    <t>阿麗拉斯密</t>
  </si>
  <si>
    <t>ROLAND：我和我以外的。</t>
  </si>
  <si>
    <t>9789577435200</t>
  </si>
  <si>
    <t>郭子菱</t>
  </si>
  <si>
    <t>20世代，你的人生是不是卡住了……</t>
  </si>
  <si>
    <t>4713510947029</t>
  </si>
  <si>
    <t>胡琦君</t>
  </si>
  <si>
    <t>專賣在美國的華人英文萬用短句5000：從求學到定居，從生活到職場！即學即用的簡單英文表達，單字、句子都超簡單、超好用</t>
  </si>
  <si>
    <t>9789864541133</t>
  </si>
  <si>
    <t>Nina Wong</t>
  </si>
  <si>
    <t>現場的日本語表現：同一場合因人而異！最恰當的日語會話</t>
  </si>
  <si>
    <t>9789869756631</t>
  </si>
  <si>
    <t>李聖婷，王琪</t>
  </si>
  <si>
    <t>軟能力：你的職場致勝法寶</t>
  </si>
  <si>
    <t>9789864531110</t>
  </si>
  <si>
    <t>見鬼之校園鬼話（5）</t>
  </si>
  <si>
    <t>9789864531141</t>
  </si>
  <si>
    <t>汎遇</t>
  </si>
  <si>
    <t>二十一世紀臺灣鬼故事</t>
  </si>
  <si>
    <t>9789864531165</t>
  </si>
  <si>
    <t>雪原雪</t>
  </si>
  <si>
    <t>5G來了！：生活變革、創業紅利、產業數位轉型，搶占全球2510億美元商機，人人皆可得利的未來，你準備好了嗎？</t>
  </si>
  <si>
    <t>9789869814959</t>
  </si>
  <si>
    <t>劉愛夌</t>
  </si>
  <si>
    <t>商業：各種營業</t>
  </si>
  <si>
    <t>第一次學泰語，超簡單！ 【有聲】</t>
  </si>
  <si>
    <t>9789869496636</t>
  </si>
  <si>
    <t>施明威</t>
  </si>
  <si>
    <t>好聽力！用耳朵學日語：我的第一本聽力學習書【有聲】</t>
  </si>
  <si>
    <t>9789869628266</t>
  </si>
  <si>
    <t>朱讌欣，渡邊由里</t>
  </si>
  <si>
    <t>1秒開口說：我的第一本印尼語會話【有聲】</t>
  </si>
  <si>
    <t>9789869550376</t>
  </si>
  <si>
    <t>張小怡，SARILASMINI</t>
  </si>
  <si>
    <t>我是職業經理人</t>
  </si>
  <si>
    <t>9789575925178</t>
  </si>
  <si>
    <t>謝日暉</t>
  </si>
  <si>
    <t>機器學習：從公理到算法</t>
  </si>
  <si>
    <t>9789576819308</t>
  </si>
  <si>
    <t>于劍</t>
  </si>
  <si>
    <t>美國留學會話：申請學校、校園英文、實用資訊—EZ TALK 總編嚴選特刊【有聲】</t>
  </si>
  <si>
    <t>9789862488768</t>
  </si>
  <si>
    <t>女子力不是溫柔，是戰鬥：再簡單的小日子，也需要挺身前進！【有聲】</t>
  </si>
  <si>
    <t>9789862488799</t>
  </si>
  <si>
    <t>日本歷史名人：Nippon所藏日語嚴選講座【有聲】</t>
  </si>
  <si>
    <t>9789862488805</t>
  </si>
  <si>
    <t>富永圭太</t>
  </si>
  <si>
    <t>New TOEIC新制多益閱讀搶分寶典【有聲】</t>
  </si>
  <si>
    <t>9789862488881</t>
  </si>
  <si>
    <t>劉建池</t>
  </si>
  <si>
    <t>我用模組化簡報，解決99.9％的工作難題：簡報職人教你讓全球頂尖企業都買單的企業簡報術</t>
  </si>
  <si>
    <t>9789869814966</t>
  </si>
  <si>
    <t>劉奕酉</t>
  </si>
  <si>
    <t>經濟學．視覺資訊全解讀</t>
  </si>
  <si>
    <t>9789863844037</t>
  </si>
  <si>
    <t>嘉艾爾．埃田</t>
  </si>
  <si>
    <t>動機迷思：成功取決心態而非動機，高成就者的自我驅動法則</t>
  </si>
  <si>
    <t>9789865511036</t>
  </si>
  <si>
    <t>傑夫．海登</t>
  </si>
  <si>
    <t>世界最神奇的心靈課</t>
  </si>
  <si>
    <t>9789869908276</t>
  </si>
  <si>
    <t>（美）查爾斯．哈奈爾</t>
  </si>
  <si>
    <t>返家：湖北武漢受困台灣人封城逃疫記</t>
  </si>
  <si>
    <t>9789571381916</t>
  </si>
  <si>
    <t>尼克 等</t>
  </si>
  <si>
    <t>全球化的裂解與再融合：中國模式與西方模式誰將勝出？（增訂版）</t>
  </si>
  <si>
    <t>4713510947081</t>
  </si>
  <si>
    <t>朱雲漢</t>
  </si>
  <si>
    <t>在喧囂浮華年代，這些定律最有價值</t>
  </si>
  <si>
    <t>9789869799041</t>
  </si>
  <si>
    <t>勞倫斯．彼得 等</t>
  </si>
  <si>
    <t>老年人的生活世界：看開、放下、認真過生活</t>
  </si>
  <si>
    <t>9789869799072</t>
  </si>
  <si>
    <t>丘榮襄</t>
  </si>
  <si>
    <t>如何吸引人：左右逢源的說話藝術</t>
  </si>
  <si>
    <t>9789869799096</t>
  </si>
  <si>
    <t>陳建忠</t>
  </si>
  <si>
    <t>不尋常的邊界地圖集：全球有趣的邊界、領土和地理奇觀</t>
  </si>
  <si>
    <t>9789869907231</t>
  </si>
  <si>
    <t>林資香</t>
  </si>
  <si>
    <t>業績翻倍！Facebook＋Instagram超強雙效集客行銷術：社群精準鎖定．廣告強力曝光．深度鐵粉經營．觸及成效分析</t>
  </si>
  <si>
    <t>9789864343935</t>
  </si>
  <si>
    <t>鄭苑鳳</t>
  </si>
  <si>
    <t>0門檻！0負擔！9天秒懂大數據＆AI用語</t>
  </si>
  <si>
    <t>9789864343959</t>
  </si>
  <si>
    <t>張孟駸</t>
  </si>
  <si>
    <t>電腦軟體應用丙級技能檢定：術科解題實作．109年試題完整版</t>
  </si>
  <si>
    <t>9789864344185</t>
  </si>
  <si>
    <t>網路行銷：8堂一點就通的基礎活用課</t>
  </si>
  <si>
    <t>9789864344833</t>
  </si>
  <si>
    <t>LIFO優勢管理：扭轉人生到管理用人的最強煉金術</t>
  </si>
  <si>
    <t>9789579889926</t>
  </si>
  <si>
    <t>世台管理顧問公司</t>
  </si>
  <si>
    <t>陳子良，柯嘉雯</t>
  </si>
  <si>
    <t>我的第一堂英文寫作課：只要從造句開始！單字、句子、文法融會貫通，自然練出英文寫作力！</t>
  </si>
  <si>
    <t>9789864541256</t>
  </si>
  <si>
    <t>李宗玥，高旭銧，Paul O'Sullivan</t>
  </si>
  <si>
    <t>英文單字構成的要素：利用單字的「根源」＋拆解「構成要素」，17萬個單字再也不用背！（全新暢銷修訂版）</t>
  </si>
  <si>
    <t>9789869756686</t>
  </si>
  <si>
    <t>語研學院</t>
  </si>
  <si>
    <t>金俊杰</t>
  </si>
  <si>
    <t>Dr. Vocabulary奇蹟英語單字633記憶法：腦科學博士教你6角記憶法、3倍速記單字、3倍長久記憶</t>
  </si>
  <si>
    <t>9789869756693</t>
  </si>
  <si>
    <t>姜奕如，談采薇</t>
  </si>
  <si>
    <t>傍晚五點十五分</t>
  </si>
  <si>
    <t>9789571381817</t>
  </si>
  <si>
    <t>夏夏</t>
  </si>
  <si>
    <t>木曜4超玩：臺灣TOP1網路實境綜藝節目幕後創作秘辛</t>
  </si>
  <si>
    <t>9789571380988</t>
  </si>
  <si>
    <t>木曜4超玩</t>
  </si>
  <si>
    <t>專案管理</t>
  </si>
  <si>
    <t>9789574548446_02</t>
  </si>
  <si>
    <t>林清知</t>
  </si>
  <si>
    <t>也許生命沒有一種絕對：走向世界盡頭的1460天</t>
  </si>
  <si>
    <t>9789869760645</t>
  </si>
  <si>
    <t>康康（許恆康）</t>
  </si>
  <si>
    <t>36堂日語會話課 : 簡單輕鬆說日語</t>
  </si>
  <si>
    <t>9789862284483</t>
  </si>
  <si>
    <t>鄧雪梅，汪麗娟</t>
  </si>
  <si>
    <t>萬用700英語慣用片語</t>
  </si>
  <si>
    <t>9789862284537</t>
  </si>
  <si>
    <t>漢宇語言教學群</t>
  </si>
  <si>
    <t>個性風綠植星球： 多肉植物．空氣鳳梨．食蟲植物．熱帶植物．水苔．養護搭配技巧╳25種設計主題完全解析</t>
  </si>
  <si>
    <t>9789863711759</t>
  </si>
  <si>
    <t>農業</t>
  </si>
  <si>
    <t>Black Coffee 黑咖啡</t>
  </si>
  <si>
    <t>9789571381855</t>
  </si>
  <si>
    <t>藍藍似水</t>
  </si>
  <si>
    <t>英文：台電最新．考古題試題詳解</t>
  </si>
  <si>
    <t>9789864817320</t>
  </si>
  <si>
    <t>孟妮</t>
  </si>
  <si>
    <t>我的老闆是總統：817萬票的幕後小英雄</t>
  </si>
  <si>
    <t>9789865535391</t>
  </si>
  <si>
    <t>陳冠穎</t>
  </si>
  <si>
    <t>你想活出怎樣的小鎮？何培鈞的九個創生觀點</t>
  </si>
  <si>
    <t>9789865535414</t>
  </si>
  <si>
    <t>何培鈞，楊麗玲</t>
  </si>
  <si>
    <t>反智：不願說理的人是偏執，不會說理的人是愚蠢，不敢說理的人是奴隸</t>
  </si>
  <si>
    <t>9789865535421</t>
  </si>
  <si>
    <t>決策地圖</t>
  </si>
  <si>
    <t>9789571381886</t>
  </si>
  <si>
    <t>蕭美惠</t>
  </si>
  <si>
    <t>創意提問力：麻省理工領導力中心前執行長教你如何說出好問題</t>
  </si>
  <si>
    <t>9789571381541</t>
  </si>
  <si>
    <t>魔幻疫境：魔術師陳日昇的極限挑戰與追夢人生</t>
  </si>
  <si>
    <t>9789571382081</t>
  </si>
  <si>
    <t>陳日昇</t>
  </si>
  <si>
    <t>數位躍升力：建立敏捷組織與商業創新的數位新戰略</t>
  </si>
  <si>
    <t>9789571382289</t>
  </si>
  <si>
    <t>拉茲．海飛門，習移山，張曉泉</t>
  </si>
  <si>
    <t>人力資源管理的12堂課</t>
  </si>
  <si>
    <t>9789865535490</t>
  </si>
  <si>
    <t>李誠 等</t>
  </si>
  <si>
    <t>精準回饋：提升團隊績效，改善溝通的超能力</t>
  </si>
  <si>
    <t>9789865535407</t>
  </si>
  <si>
    <t>周怡伶</t>
  </si>
  <si>
    <t>Happy Happy溝通力：瑞典知名談判專家傳授最強說話術，讓彼此化解歧見，達成共識，共創未來</t>
  </si>
  <si>
    <t>9789571382715</t>
  </si>
  <si>
    <t>9789571382265</t>
  </si>
  <si>
    <t>9789571382432</t>
  </si>
  <si>
    <t>劉宗瑀</t>
  </si>
  <si>
    <t>慣性思考大改造：教大腦走不一樣的路，再也不跟別人撞點子。</t>
  </si>
  <si>
    <t>9789571379449</t>
  </si>
  <si>
    <t>成功修練：一輩子要學會的8堂人生必修課</t>
  </si>
  <si>
    <t>9789571380117</t>
  </si>
  <si>
    <t>陳偉航</t>
  </si>
  <si>
    <t>影像世界：過去現在與未來</t>
  </si>
  <si>
    <t>9789888479474</t>
  </si>
  <si>
    <t>超媒體出版有限公司</t>
  </si>
  <si>
    <t>曉龍</t>
  </si>
  <si>
    <t>機械力學（歷年試題＋模擬考）</t>
  </si>
  <si>
    <t>9789865200374</t>
  </si>
  <si>
    <t>湯齊，杜主</t>
  </si>
  <si>
    <t>數位時代的人權思辨：回溯歷史關鍵，探尋人類與未來科技發展之道</t>
  </si>
  <si>
    <t>9789570532784</t>
  </si>
  <si>
    <t>韓翔中</t>
  </si>
  <si>
    <t>應用科學總論</t>
  </si>
  <si>
    <t>你也被唬弄了嗎？20個最容易被誤解的科普知識</t>
  </si>
  <si>
    <t>9789570532760</t>
  </si>
  <si>
    <t>陳曉菁</t>
  </si>
  <si>
    <t>科學總論</t>
  </si>
  <si>
    <t>因為所以有故事：解構創作思維</t>
  </si>
  <si>
    <t>9789864492015</t>
  </si>
  <si>
    <t>謝文賢</t>
  </si>
  <si>
    <t>破框能力：全球TOP50管理大師教你突破「專業」陷阱</t>
  </si>
  <si>
    <t>9789579054614</t>
  </si>
  <si>
    <t>王臻</t>
  </si>
  <si>
    <t>情緒動機－用神經心理學看穿行為動因：手繪圖解 100 種必懂情緒知識，了解自己、同理他人的轉化關鍵</t>
  </si>
  <si>
    <t>9789863712282</t>
  </si>
  <si>
    <t>艸文子</t>
  </si>
  <si>
    <t>你想當什麼樣的老師？從科學傳播到經營教研</t>
  </si>
  <si>
    <t>9789578614406</t>
  </si>
  <si>
    <t>黃俊儒</t>
  </si>
  <si>
    <t>哈佛創意美學課：鍛鍊商業美學力，打造改變世界的暢銷商品</t>
  </si>
  <si>
    <t>9789865535162</t>
  </si>
  <si>
    <t>關鍵影響力：金牌企業成功學</t>
  </si>
  <si>
    <t>9789865535322</t>
  </si>
  <si>
    <t>朱乙真，沈勤譽，陳玉鳳，黃筱珮，廖靜清</t>
  </si>
  <si>
    <t>會走路的錢</t>
  </si>
  <si>
    <t>9789865535452</t>
  </si>
  <si>
    <t>貝版</t>
  </si>
  <si>
    <t>最強大腦學習法：不專心，學更好</t>
  </si>
  <si>
    <t>9789865535506</t>
  </si>
  <si>
    <t>上帝的骰子，量子物理大白話：高中聽不懂、大學沒真懂，100 萬粉絲的「量子學派」部落格創始人，用漫畫讓你笑著看懂。</t>
  </si>
  <si>
    <t>9789579654760</t>
  </si>
  <si>
    <t>羅金海</t>
  </si>
  <si>
    <t>5G時代大未來：利用大數據打造智慧生活與競爭優勢</t>
  </si>
  <si>
    <t>9789571365596</t>
  </si>
  <si>
    <t>顯微鏡後的隱藏者：改變世界的女性科學家</t>
  </si>
  <si>
    <t>9789570532708</t>
  </si>
  <si>
    <t>劉仲康，鍾金湯</t>
  </si>
  <si>
    <t>現代職場厚黑學：教你善良地算計人際關係，從魯蛇轉身企業領導人</t>
  </si>
  <si>
    <t>9789579036139</t>
  </si>
  <si>
    <t>陳進成</t>
  </si>
  <si>
    <t>每日一句正能量：讓轉念成為照亮自己的光</t>
  </si>
  <si>
    <t>9789579036252</t>
  </si>
  <si>
    <t>陳辭修</t>
  </si>
  <si>
    <t>食農X實農：屬於台灣人的食與農</t>
  </si>
  <si>
    <t>9789869808484</t>
  </si>
  <si>
    <t>郭華仁 等</t>
  </si>
  <si>
    <t>A.I.傳播進化：人工智慧重塑人類的交流</t>
  </si>
  <si>
    <t>9789865161989</t>
  </si>
  <si>
    <t>牟怡</t>
  </si>
  <si>
    <t>工業革命4.0物聯網：從互聯到新工業革命</t>
  </si>
  <si>
    <t>9789865162580</t>
  </si>
  <si>
    <t>劉雲浩</t>
  </si>
  <si>
    <t>互聯網＋傳統經營者與創業者的新盈利模式</t>
  </si>
  <si>
    <t>9789865164034</t>
  </si>
  <si>
    <t>林軍政</t>
  </si>
  <si>
    <t>區塊鏈：改變未來的倒數計時</t>
  </si>
  <si>
    <t>9789869885768</t>
  </si>
  <si>
    <t>黃步添，蔡亮</t>
  </si>
  <si>
    <t>0．5秒治好緊張體質：雙腳張開、手舉高、抬頭深呼吸，45 個輕鬆消除簡報、面談、會議開始前，雙腿發抖、手心冒汗的祕訣</t>
  </si>
  <si>
    <t>9789571361451</t>
  </si>
  <si>
    <t>莊雅琇</t>
  </si>
  <si>
    <t>劉炯朗開講：3分鐘拆解社會科學</t>
  </si>
  <si>
    <t>9789571370866</t>
  </si>
  <si>
    <t>社會科學總論</t>
  </si>
  <si>
    <t>攸關貧富與生死的數學</t>
  </si>
  <si>
    <t>9789865535582</t>
  </si>
  <si>
    <t>葉茲</t>
  </si>
  <si>
    <t>AI 行銷學：為顧客量身訂做的全通路轉型策略</t>
  </si>
  <si>
    <t>9789865535643</t>
  </si>
  <si>
    <t>開拓者：企業的力量是改變世界最好的平台</t>
  </si>
  <si>
    <t>9789865535773</t>
  </si>
  <si>
    <t>世界是平的，就等你去闖：阿瑟創業傳奇驚魂記</t>
  </si>
  <si>
    <t>9789571380643</t>
  </si>
  <si>
    <t>柯約瑟</t>
  </si>
  <si>
    <t>人家有傘，我有美國：鬆鬆的台裔小家庭旅美田野調查報告</t>
  </si>
  <si>
    <t>9789571380995</t>
  </si>
  <si>
    <t>Michelle Lin</t>
  </si>
  <si>
    <t>從習慣洞察人心</t>
  </si>
  <si>
    <t>9789571381145</t>
  </si>
  <si>
    <t>我們生來就不是為了取悅別人</t>
  </si>
  <si>
    <t>9789571381503</t>
  </si>
  <si>
    <t>達達令</t>
  </si>
  <si>
    <t>野島剛漫遊世界食考學：五十歲的一人旅，從「吃」進入一個國家、一段歷史、一種文化的奇妙田野探訪</t>
  </si>
  <si>
    <t>9789869792141</t>
  </si>
  <si>
    <t>有方文化有限公司（時報）</t>
  </si>
  <si>
    <t>張雅婷</t>
  </si>
  <si>
    <t>月亮來的女兒：光的誕生</t>
  </si>
  <si>
    <t>9789865526917</t>
  </si>
  <si>
    <t>白象文化事業有限公司</t>
  </si>
  <si>
    <t>Mrs. Q</t>
  </si>
  <si>
    <t>微反應心理學：瞬間猜透對方內心的真實意思</t>
  </si>
  <si>
    <t>9789869831383</t>
  </si>
  <si>
    <t>王華志</t>
  </si>
  <si>
    <t>貓：不羈的靈魂</t>
  </si>
  <si>
    <t>9789869816977</t>
  </si>
  <si>
    <t>暖暖書屋文化事業股份有限公司</t>
  </si>
  <si>
    <t>秋陽</t>
  </si>
  <si>
    <t>飯店客房管理</t>
  </si>
  <si>
    <t>9789577356697</t>
  </si>
  <si>
    <t>朱承強</t>
  </si>
  <si>
    <t>電工與電路分析實驗</t>
  </si>
  <si>
    <t>9789865161965</t>
  </si>
  <si>
    <t>王麗丹，陳躍華，趙庭兵</t>
  </si>
  <si>
    <t>心念自癒力：突破中醫、西醫的心療法</t>
  </si>
  <si>
    <t>9789864799763</t>
  </si>
  <si>
    <t>許瑞云，鄭先安</t>
  </si>
  <si>
    <t>大人的周末創業：讓經驗、人脈、興趣變現金的未來獲利術</t>
  </si>
  <si>
    <t>9789579054652</t>
  </si>
  <si>
    <t>林詠純</t>
  </si>
  <si>
    <t>為什麼有錢人先吃最喜歡的菜？55條思考法則，換一顆有錢人的「投資腦」</t>
  </si>
  <si>
    <t>9789571383309</t>
  </si>
  <si>
    <t>吳偉華</t>
  </si>
  <si>
    <t>愛了，然後呢？敢卸妝、吵不散，常保燒腦狀態的兩性相處必備技能</t>
  </si>
  <si>
    <t>9789571383385</t>
  </si>
  <si>
    <t>黃小柔</t>
  </si>
  <si>
    <t>麗晶卡拉OK的最後一夜</t>
  </si>
  <si>
    <t>9789571383415</t>
  </si>
  <si>
    <t>詹傑</t>
  </si>
  <si>
    <t>跟我學Illustrator CC一定要會的美工繪圖技巧：第二版（CC／CS6適用）</t>
  </si>
  <si>
    <t>9789865023904</t>
  </si>
  <si>
    <t>劉緻儀</t>
  </si>
  <si>
    <t>電工機械（電機機械）歷年試題解析</t>
  </si>
  <si>
    <t>9789865200121</t>
  </si>
  <si>
    <t>李俊毅</t>
  </si>
  <si>
    <t>土地法與土地相關稅法概要（條文釋義＋試題演練）</t>
  </si>
  <si>
    <t>9789865200084</t>
  </si>
  <si>
    <t>陳旭鳳</t>
  </si>
  <si>
    <t>世界最偉大的勵志書</t>
  </si>
  <si>
    <t>9789869884822</t>
  </si>
  <si>
    <t>李津教授</t>
  </si>
  <si>
    <t>世界最偉大的智慧書</t>
  </si>
  <si>
    <t>9789869884839</t>
  </si>
  <si>
    <t>勞倫斯‧彼得</t>
  </si>
  <si>
    <t>初階外匯人員專業能力測驗題庫精析（含外匯交易）</t>
  </si>
  <si>
    <t>9789574798117_03</t>
  </si>
  <si>
    <t>金融證照小組</t>
  </si>
  <si>
    <t>汽車學概論</t>
  </si>
  <si>
    <t>9789574549900_03</t>
  </si>
  <si>
    <t>南懷仁</t>
  </si>
  <si>
    <t>電路學</t>
  </si>
  <si>
    <t>9789574547524_07</t>
  </si>
  <si>
    <t>曾昱誠</t>
  </si>
  <si>
    <t>AIoT人工智慧在物聯網的應用與商機（第二版）</t>
  </si>
  <si>
    <t>9789865023799</t>
  </si>
  <si>
    <t>裴有恆，陳玟錡</t>
  </si>
  <si>
    <t>旅館管理實務與應用－德安資訊PMS系統：ERP學會旅館資訊系統應用師認證教材</t>
  </si>
  <si>
    <t>9789865023157</t>
  </si>
  <si>
    <t>王文生，陳榮華</t>
  </si>
  <si>
    <t>用mBlock玩mBot機器人互動程式設計：AI人工智慧、IOT物聯網、ML機器深度學習</t>
  </si>
  <si>
    <t>9789865023409</t>
  </si>
  <si>
    <t>王麗君</t>
  </si>
  <si>
    <t>金融科技知識一次過關</t>
  </si>
  <si>
    <t>9789865200442</t>
  </si>
  <si>
    <t>李宗翰</t>
  </si>
  <si>
    <t>圖解式金融市場常識與職業道德</t>
  </si>
  <si>
    <t>9789865200299</t>
  </si>
  <si>
    <t>金融編輯小組</t>
  </si>
  <si>
    <t>金融基測考科1：［會計學＋貨幣銀行學］焦點速成</t>
  </si>
  <si>
    <t>9789865200176</t>
  </si>
  <si>
    <t>林惠貞，陳敏</t>
  </si>
  <si>
    <t>創新科技焦點速成［金融基測］</t>
  </si>
  <si>
    <t>9789865200473</t>
  </si>
  <si>
    <t>觀光資源概要（包括台灣史地、觀光資源維護）［華語、外語導遊人員］</t>
  </si>
  <si>
    <t>9789865200367</t>
  </si>
  <si>
    <t>邱燁，章琪，陳書翊</t>
  </si>
  <si>
    <t>電工機械完全攻略</t>
  </si>
  <si>
    <t>9789865200435</t>
  </si>
  <si>
    <t>王可樂的日語練功房：初級句型練習寶典</t>
  </si>
  <si>
    <t>9789862488935</t>
  </si>
  <si>
    <t>王可樂日語</t>
  </si>
  <si>
    <t>9789865535667</t>
  </si>
  <si>
    <t>顧淑馨</t>
  </si>
  <si>
    <t>9789865535988</t>
  </si>
  <si>
    <t>周詩婷</t>
  </si>
  <si>
    <t>金瓶本色：你愛的是耽溺，還是沉淪</t>
  </si>
  <si>
    <t>9789869818865</t>
  </si>
  <si>
    <t>蔡詩萍</t>
  </si>
  <si>
    <t>貓蕨漫生掌紋</t>
  </si>
  <si>
    <t>9789869887106</t>
  </si>
  <si>
    <t>李筱涵</t>
  </si>
  <si>
    <t>與世界一起散步：小日子小堅持</t>
  </si>
  <si>
    <t>9789869887144</t>
  </si>
  <si>
    <t>所有境遇都有福報：通往豐足喜樂的大智慧，這世上沒有真正的地獄！</t>
  </si>
  <si>
    <t>9789869893879</t>
  </si>
  <si>
    <t>詹姆斯．艾倫</t>
  </si>
  <si>
    <t>9789869907293</t>
  </si>
  <si>
    <t>秘境呼吸：房思瑜寫真書</t>
  </si>
  <si>
    <t>9789571383484</t>
  </si>
  <si>
    <t>房思瑜</t>
  </si>
  <si>
    <t>攝影；電腦藝術</t>
  </si>
  <si>
    <t>莊子思想散步</t>
  </si>
  <si>
    <t>9789570532845</t>
  </si>
  <si>
    <t>陳鼓應</t>
  </si>
  <si>
    <t>沙灘上的薛丁格，生活中的量子力學</t>
  </si>
  <si>
    <t>9789570532807</t>
  </si>
  <si>
    <t>拉奇‧馬拉伊</t>
  </si>
  <si>
    <t>安全工程</t>
  </si>
  <si>
    <t>9789864635061</t>
  </si>
  <si>
    <t>全華圖書股份有限公司</t>
  </si>
  <si>
    <t>張一岑</t>
  </si>
  <si>
    <t>管理學：整合觀光休閒餐旅思維與服務應用</t>
  </si>
  <si>
    <t>9789864636471</t>
  </si>
  <si>
    <t>牛涵錚，姜永淞</t>
  </si>
  <si>
    <t>專利實務論</t>
  </si>
  <si>
    <t>9789864634392</t>
  </si>
  <si>
    <t>冷耀世</t>
  </si>
  <si>
    <t>資料結構：使用 C＋＋</t>
  </si>
  <si>
    <t>9789864635726</t>
  </si>
  <si>
    <t>蔡明志</t>
  </si>
  <si>
    <t>情旅土耳其：從一抹鵝黃到一片靛藍，那些你未曾知曉的美與愁</t>
  </si>
  <si>
    <t>9789862489208</t>
  </si>
  <si>
    <t>萊拉</t>
  </si>
  <si>
    <t>哲學方法性基礎之意象邏輯：史作檉的八十歲後哲學筆記</t>
  </si>
  <si>
    <t>9789579057455</t>
  </si>
  <si>
    <t>史作檉</t>
  </si>
  <si>
    <t>我的後現代：史作檉的八十歲後哲學筆記</t>
  </si>
  <si>
    <t>9789869615587</t>
  </si>
  <si>
    <t>躺著背西班牙語1000單字【有聲】</t>
  </si>
  <si>
    <t>9789869834094</t>
  </si>
  <si>
    <t>陳依僑，Felipe Gei</t>
  </si>
  <si>
    <t>土木工程測量題庫精解</t>
  </si>
  <si>
    <t>9789865200732</t>
  </si>
  <si>
    <t>高銘</t>
  </si>
  <si>
    <t>主題式會計事務（人工記帳、資訊）丙級技能檢定術科滿分題庫</t>
  </si>
  <si>
    <t>9789865200862</t>
  </si>
  <si>
    <t>林惠貞</t>
  </si>
  <si>
    <t>導遊領隊實務（二）分類題庫</t>
  </si>
  <si>
    <t>9789865200664</t>
  </si>
  <si>
    <t>林俐</t>
  </si>
  <si>
    <t>主播台下的好球帶人生：那些 MVP 教我的三十件事，不只是一場賽事，輸贏之前，是做好準備，輸贏之後，是團隊精神！</t>
  </si>
  <si>
    <t>9789571383033</t>
  </si>
  <si>
    <t>常富寧</t>
  </si>
  <si>
    <t>讓老闆聽懂的簡報實力：21 堂必修英語簡報課，秒懂聽眾需求，一次學會演說魅力、深入人心的語言技巧</t>
  </si>
  <si>
    <t>9789571383262</t>
  </si>
  <si>
    <t>鄭宇庭</t>
  </si>
  <si>
    <t>低歸屬感世代：面對因科技而變得孤獨的一代，管理者該如何找回工作夥伴間的深刻連結？</t>
  </si>
  <si>
    <t>9789571383095</t>
  </si>
  <si>
    <t>9789571383439</t>
  </si>
  <si>
    <t>謝晴</t>
  </si>
  <si>
    <t>有錢人都在做的100件事：小改變累積大財富</t>
  </si>
  <si>
    <t>9789571383217</t>
  </si>
  <si>
    <t>深度說服力：培養 11 項讓人打從心底相信你的人格特質</t>
  </si>
  <si>
    <t>9789571383026</t>
  </si>
  <si>
    <t>張美惠</t>
  </si>
  <si>
    <t>被壓抑的天才：錢鍾書與現代中國</t>
  </si>
  <si>
    <t>9789869907262</t>
  </si>
  <si>
    <t>湯晏</t>
  </si>
  <si>
    <t>人性的弱點：暢銷不墜的成功學經典，向卡內基學習交心溝通術與好感度人際學</t>
  </si>
  <si>
    <t>9789571382807</t>
  </si>
  <si>
    <t>韓文橋</t>
  </si>
  <si>
    <t>修身與我，有時還有小牛</t>
  </si>
  <si>
    <t>9789571382876</t>
  </si>
  <si>
    <t>梁正群</t>
  </si>
  <si>
    <t>1＋1＋1的UNIQLO時尚疊穿術</t>
  </si>
  <si>
    <t>9789571382494</t>
  </si>
  <si>
    <t>嚴可婷</t>
  </si>
  <si>
    <t>高齡友善新視界：觀察臺灣與他國的高齡者照顧</t>
  </si>
  <si>
    <t>9789577325808</t>
  </si>
  <si>
    <t>周傳久</t>
  </si>
  <si>
    <t>EZ Japan日語會話課：N2語彙聽力全面提升【有聲】</t>
  </si>
  <si>
    <t>9789862489062</t>
  </si>
  <si>
    <t>本間岐理，清水裕美子</t>
  </si>
  <si>
    <t>3天搞懂理財迷思：衝出投資迷霧，提升理財知識，不被產品話術灌迷湯！</t>
  </si>
  <si>
    <t>9789862489055</t>
  </si>
  <si>
    <t>9789865511210</t>
  </si>
  <si>
    <t>李祐寧</t>
  </si>
  <si>
    <t>厭世辭典：愛在酸語蔓延時</t>
  </si>
  <si>
    <t>9789865080570</t>
  </si>
  <si>
    <t>李靜怡</t>
  </si>
  <si>
    <t>孫子兵法商學院：比爾蓋茲必讀推薦、哈佛商學院必修，日本No.1東洋思想家30年企業顧問破譯職場生存智慧</t>
  </si>
  <si>
    <t>9789863843924</t>
  </si>
  <si>
    <t>涂祐庭</t>
  </si>
  <si>
    <t>寄生大腦：病毒、細菌、寄生蟲 如何影響人類行為與社會</t>
  </si>
  <si>
    <t>9789863597872</t>
  </si>
  <si>
    <t>張馨方</t>
  </si>
  <si>
    <t>數位時代的智慧財產權指南：知識經濟時代必修！利用智慧財產精準布局，打造企業獲利、競爭優勢的決勝關鍵</t>
  </si>
  <si>
    <t>9789869906005</t>
  </si>
  <si>
    <t>張玉臻，高昌華</t>
  </si>
  <si>
    <t>初級日本語（I）【有聲】</t>
  </si>
  <si>
    <t>9789869643221</t>
  </si>
  <si>
    <t>杏敏出版社</t>
  </si>
  <si>
    <t>盧美芳</t>
  </si>
  <si>
    <t>初級日本語（II）【有聲】</t>
  </si>
  <si>
    <t>9789869643245</t>
  </si>
  <si>
    <t>計算機概論（含網路概論）重點整理＋試題演練</t>
  </si>
  <si>
    <t>9789865200169</t>
  </si>
  <si>
    <t>哥爾</t>
  </si>
  <si>
    <t>導遊領隊實務（一）分類題庫</t>
  </si>
  <si>
    <t>9789865200404</t>
  </si>
  <si>
    <t>吳瑞峰</t>
  </si>
  <si>
    <t>企業管理頂尖高分題庫（適用企業概論、管理學）</t>
  </si>
  <si>
    <t>9789865201104</t>
  </si>
  <si>
    <t>逼真！電工機械（電機機械）模擬題庫＋歷年試題</t>
  </si>
  <si>
    <t>9789865201333</t>
  </si>
  <si>
    <t>初階外匯人員專業測驗：重點整理＋模擬試題</t>
  </si>
  <si>
    <t>9789865201166</t>
  </si>
  <si>
    <t>蘇育群</t>
  </si>
  <si>
    <t>如何日常．怎樣生活</t>
  </si>
  <si>
    <t>9789863503828</t>
  </si>
  <si>
    <t>林玉茹 等</t>
  </si>
  <si>
    <t>大域微分幾何（上）：Riemannn幾何基礎</t>
  </si>
  <si>
    <t>9789863503842</t>
  </si>
  <si>
    <t>黃武雄</t>
  </si>
  <si>
    <t>大域微分幾何（中）：活動標架法</t>
  </si>
  <si>
    <t>9789863503859</t>
  </si>
  <si>
    <t>大域微分幾何（下）：幾何變分學</t>
  </si>
  <si>
    <t>9789863503866</t>
  </si>
  <si>
    <t>物聯網ABC</t>
  </si>
  <si>
    <t>9789863503897</t>
  </si>
  <si>
    <t>吳瑞北，賴怡吉，廖書漢，李健榮</t>
  </si>
  <si>
    <t>愛的腳蹤：華淑芳修女奉獻台灣60年</t>
  </si>
  <si>
    <t>9789865535568</t>
  </si>
  <si>
    <t>林保寶</t>
  </si>
  <si>
    <t>9789865250065</t>
  </si>
  <si>
    <t>張玄竺</t>
  </si>
  <si>
    <t>聽到他說話，我就想買！：金氏世界紀錄的韓國銷售天王，讓顧客立馬打開錢包的九大銷售技巧</t>
  </si>
  <si>
    <t>9789865548087</t>
  </si>
  <si>
    <t>邱麟翔</t>
  </si>
  <si>
    <t>共享經濟如何讓人變幸福？：利他‧分享‧在地化，我們已進入第四消費時代</t>
  </si>
  <si>
    <t>9789571383804</t>
  </si>
  <si>
    <t>馬奈</t>
  </si>
  <si>
    <t>9789571383422</t>
  </si>
  <si>
    <t>外商投資銀行超強Excel獲利法：step by step 任何人都能提升數字敏感度，創造利潤最大化</t>
  </si>
  <si>
    <t>9789571383576</t>
  </si>
  <si>
    <t>9789571383736</t>
  </si>
  <si>
    <t>不設限的美麗：快艇衝浪女神Kimberly的熱血人生</t>
  </si>
  <si>
    <t>9789571383859</t>
  </si>
  <si>
    <t>陳美彤</t>
  </si>
  <si>
    <t>9789571383880</t>
  </si>
  <si>
    <t>翁尚均</t>
  </si>
  <si>
    <t>9789571384344</t>
  </si>
  <si>
    <t>9789571384290</t>
  </si>
  <si>
    <t>9789571384443</t>
  </si>
  <si>
    <t>李宛蓉</t>
  </si>
  <si>
    <t>9789571384054</t>
  </si>
  <si>
    <t>連宜萍</t>
  </si>
  <si>
    <t>自學力就是你的超能力：從技能堆疊到能力變現，你所有的投入都不會徒勞無功</t>
  </si>
  <si>
    <t>9789571384528</t>
  </si>
  <si>
    <t>9789571384658</t>
  </si>
  <si>
    <t>9789571384627</t>
  </si>
  <si>
    <t>9789864344819</t>
  </si>
  <si>
    <t>楊玉文，陳智揚</t>
  </si>
  <si>
    <t>9789864344918</t>
  </si>
  <si>
    <t>運算思維修習學堂：使用C語言的10堂入門程式課</t>
  </si>
  <si>
    <t>9789864344932</t>
  </si>
  <si>
    <t>運算思維修習學堂：使用C＋＋的8堂入門程式課</t>
  </si>
  <si>
    <t>9789864344949</t>
  </si>
  <si>
    <t>Office 2016商務應用：8堂一點就通的基礎活用課</t>
  </si>
  <si>
    <t>9789864344956</t>
  </si>
  <si>
    <t>Excel 2016商務應用：8堂一點就通的基礎活用課</t>
  </si>
  <si>
    <t>9789864344970</t>
  </si>
  <si>
    <t>9789864345038</t>
  </si>
  <si>
    <t>9789864345069</t>
  </si>
  <si>
    <t>9789864345120</t>
  </si>
  <si>
    <t>胡昭民，吳燦銘</t>
  </si>
  <si>
    <t>Python從初學到生活應用超實務：讓Python幫你處理日常生活與工作中繁瑣重複的工作</t>
  </si>
  <si>
    <t>9789864345168</t>
  </si>
  <si>
    <t>資料科學的良器：R語言在開放資料、管理數學與作業管理的應用</t>
  </si>
  <si>
    <t>9789864345175</t>
  </si>
  <si>
    <t>廖如龍，葉世聰</t>
  </si>
  <si>
    <t>9789864345205</t>
  </si>
  <si>
    <t>王旭正，李榮三，魏國瑞</t>
  </si>
  <si>
    <t>歡迎來到志祺七七！ 不搞笑、談時事，資訊設計原來很可以：從50 人的資訊設計公司到日更YouTuber 的瘋狂技能樹</t>
  </si>
  <si>
    <t>9789865535940</t>
  </si>
  <si>
    <t>9789865250041</t>
  </si>
  <si>
    <t>黃靜雅</t>
  </si>
  <si>
    <t>一九八四</t>
  </si>
  <si>
    <t>9789571932019</t>
  </si>
  <si>
    <t>東大圖書股份有限公司</t>
  </si>
  <si>
    <t>劉紹銘</t>
  </si>
  <si>
    <t>破擊假新聞：解析數位時代的媒體與資訊操控</t>
  </si>
  <si>
    <t>9789571469300</t>
  </si>
  <si>
    <t>蘇蘅，陳百齡，王淑美，鄭宇君，劉蕙苓</t>
  </si>
  <si>
    <t>20200821</t>
  </si>
  <si>
    <t>為什麼他有錢又有閒：上班族也能財務自由，人氣創業導師的最強富人法則</t>
  </si>
  <si>
    <t>9789571468808</t>
  </si>
  <si>
    <t>20200710</t>
  </si>
  <si>
    <t>打造屬於你的大考7000單字計畫．初級1－2500字【有聲】</t>
  </si>
  <si>
    <t>9789864413485</t>
  </si>
  <si>
    <t>雅思名師Holly Lin獨家傳授 IELTS聽說讀寫高分秘技【有聲】</t>
  </si>
  <si>
    <t>9789864413591</t>
  </si>
  <si>
    <t>Holly Lin</t>
  </si>
  <si>
    <t>TOEIC全面備戰 7大題型應考策略＋13大情境必備詞彙【有聲】</t>
  </si>
  <si>
    <t>9789864413898</t>
  </si>
  <si>
    <t>留學╳遊學出國前要先學會的必備英語【有聲】</t>
  </si>
  <si>
    <t>9789864413867</t>
  </si>
  <si>
    <t>HelenYeh</t>
  </si>
  <si>
    <t>這些年我們一起看電影學英語【有聲】</t>
  </si>
  <si>
    <t>9789864413584</t>
  </si>
  <si>
    <t>圖解日本人最常用的生活口語【有聲】</t>
  </si>
  <si>
    <t>9789864413768</t>
  </si>
  <si>
    <t>職場日語即戰力：敬語、對話禮儀、辦公室會話【有聲】</t>
  </si>
  <si>
    <t>9789864413775</t>
  </si>
  <si>
    <t>志方優，山上祥子</t>
  </si>
  <si>
    <t>資深外交官教你看懂國際新聞培養英文閱讀力</t>
  </si>
  <si>
    <t>9789864413874</t>
  </si>
  <si>
    <t>彭滂沱</t>
  </si>
  <si>
    <t>Power BI零售大數據分析應用（第二版）：強化工作效率，掌握市場先機！</t>
  </si>
  <si>
    <t>9789865024635</t>
  </si>
  <si>
    <t>謝邦昌，蘇志雄，宋龍華</t>
  </si>
  <si>
    <t>Excel商業智慧分析：樞紐分析╳大數據分析工具PowerPivot及PowerView</t>
  </si>
  <si>
    <t>9789865023966</t>
  </si>
  <si>
    <t>Python自學聖經：從程式素人到開發強者的技術與實戰大全！</t>
  </si>
  <si>
    <t>9789865024284</t>
  </si>
  <si>
    <t>9789865024987</t>
  </si>
  <si>
    <t>蔡文龍，蔡捷雲，歐志信，曾芷琳，黃承威 等</t>
  </si>
  <si>
    <t>9789865250157</t>
  </si>
  <si>
    <t>林俊宏</t>
  </si>
  <si>
    <t>9789865535995</t>
  </si>
  <si>
    <t>阿尼瑪卿，阿尼瑪卿</t>
  </si>
  <si>
    <t>9789869834117</t>
  </si>
  <si>
    <t>雪域出版社</t>
  </si>
  <si>
    <t>茨仁唯色</t>
  </si>
  <si>
    <t>被隱藏的西藏：獨立古老王國與被佔領的歷史軌跡</t>
  </si>
  <si>
    <t>9789869834148</t>
  </si>
  <si>
    <t>賴育寧</t>
  </si>
  <si>
    <t>9789865250140</t>
  </si>
  <si>
    <t>普通論叢</t>
  </si>
  <si>
    <t>9789579054720</t>
  </si>
  <si>
    <t>9789579054737</t>
  </si>
  <si>
    <t>沈俊傑</t>
  </si>
  <si>
    <t>9789579054751</t>
  </si>
  <si>
    <t>反抗的共同體：二〇一九香港反送中運動</t>
  </si>
  <si>
    <t>9789869865685</t>
  </si>
  <si>
    <t>左岸文化</t>
  </si>
  <si>
    <t>9789869934725</t>
  </si>
  <si>
    <t>一本書搞懂雲端計算、物聯網、大數據</t>
  </si>
  <si>
    <t>9789577359827</t>
  </si>
  <si>
    <t>楊正洪，周發武</t>
  </si>
  <si>
    <t>大數據╳資料探勘╳智慧營運</t>
  </si>
  <si>
    <t>9789577359926</t>
  </si>
  <si>
    <t>梁棟，張兆靜，彭木根</t>
  </si>
  <si>
    <t>從智人到AlphaGo：機器崛起前傳，人工智慧的起點</t>
  </si>
  <si>
    <t>9789869904452</t>
  </si>
  <si>
    <t>蔡恆進，蔡天琪，張文蔚，汪愷</t>
  </si>
  <si>
    <t>互聯網進化史：網路AI超應用．大數據╳雲端╳區塊鏈</t>
  </si>
  <si>
    <t>9789869920902</t>
  </si>
  <si>
    <t>楊吉</t>
  </si>
  <si>
    <t>9789865250096</t>
  </si>
  <si>
    <t>林承毅，謝其濬</t>
  </si>
  <si>
    <t>我的第一本日語學習書：一次學會日語單字、會話、句型、文法的入門書【有聲】</t>
  </si>
  <si>
    <t>9789864541294</t>
  </si>
  <si>
    <t>崔蓮紅</t>
  </si>
  <si>
    <t>一生一次旅遊指南：家庭的第一堂生死課</t>
  </si>
  <si>
    <t>9789578614383</t>
  </si>
  <si>
    <t>楊巧柔，簡文怡，郭庭芸，徐仟妤</t>
  </si>
  <si>
    <t>可以馬上學會的超強英語口說課【有聲】</t>
  </si>
  <si>
    <t>9789869916165</t>
  </si>
  <si>
    <t>蘇盈盈，卡拉卡</t>
  </si>
  <si>
    <t>為小情人作早餐</t>
  </si>
  <si>
    <t>9789865813994</t>
  </si>
  <si>
    <t>焦桐</t>
  </si>
  <si>
    <t>9789864111206</t>
  </si>
  <si>
    <t>9789864111213</t>
  </si>
  <si>
    <t>你可以裝單純也可以有心機 ：最有智慧的人際交往心理學</t>
  </si>
  <si>
    <t>9789864111220</t>
  </si>
  <si>
    <t>9789864111237</t>
  </si>
  <si>
    <t>看穿他人讀心術：人心是能夠被「閱讀」的</t>
  </si>
  <si>
    <t>9789864111244</t>
  </si>
  <si>
    <t>事前諸葛亮，事後豬一樣：真是好笑</t>
  </si>
  <si>
    <t>9789864111268</t>
  </si>
  <si>
    <t>龍飛</t>
  </si>
  <si>
    <t>全方位人際交往心理學</t>
  </si>
  <si>
    <t>9789864111275</t>
  </si>
  <si>
    <t>楊世宇</t>
  </si>
  <si>
    <t>9789864531240</t>
  </si>
  <si>
    <t>蘇迪勒</t>
  </si>
  <si>
    <t>讓人頭皮發麻的鬼故事</t>
  </si>
  <si>
    <t>9789864531257</t>
  </si>
  <si>
    <t>鬼古人</t>
  </si>
  <si>
    <t>我的真實鬼事</t>
  </si>
  <si>
    <t>9789864531264</t>
  </si>
  <si>
    <t>成功的女人，都是狠角色</t>
  </si>
  <si>
    <t>9789864531271</t>
  </si>
  <si>
    <t>滺湙</t>
  </si>
  <si>
    <t>9789864531288</t>
  </si>
  <si>
    <t>改寫平凡人生：小故事中的成功學</t>
  </si>
  <si>
    <t>9789864531295</t>
  </si>
  <si>
    <t>楊靖慈</t>
  </si>
  <si>
    <t>能說、好聽、不帶刺的高段說話術</t>
  </si>
  <si>
    <t>9789864531301</t>
  </si>
  <si>
    <t>簡勝文</t>
  </si>
  <si>
    <t>人生的另一種選擇：小故事中的智慧學</t>
  </si>
  <si>
    <t>9789864531318</t>
  </si>
  <si>
    <t>假如你生活在唐朝</t>
  </si>
  <si>
    <t>9789864531332</t>
  </si>
  <si>
    <t>龔文</t>
  </si>
  <si>
    <t>中國文化史</t>
  </si>
  <si>
    <t>9789864531349</t>
  </si>
  <si>
    <t>日據時期的香港簡史</t>
  </si>
  <si>
    <t>9789620766336</t>
  </si>
  <si>
    <t>林超純</t>
  </si>
  <si>
    <t>中國斷代史</t>
  </si>
  <si>
    <t>漫畫區塊鏈</t>
  </si>
  <si>
    <t>9789620446511</t>
  </si>
  <si>
    <t>成成</t>
  </si>
  <si>
    <t>活在設計：從衣食住閒開始</t>
  </si>
  <si>
    <t>9789620446696</t>
  </si>
  <si>
    <t>馬熙烈，梁灝頤</t>
  </si>
  <si>
    <t>思考香港一國兩制的未來</t>
  </si>
  <si>
    <t>9789620766398</t>
  </si>
  <si>
    <t>劉兆佳</t>
  </si>
  <si>
    <t>城市傷痕：港漂眼中的香港修例風波</t>
  </si>
  <si>
    <t>9789629881450</t>
  </si>
  <si>
    <t>利文出版社</t>
  </si>
  <si>
    <t>一川</t>
  </si>
  <si>
    <t>職業安全衛生管理甲乙級技術士計算題完全攻略</t>
  </si>
  <si>
    <t>9789865200268</t>
  </si>
  <si>
    <t>蘇信呈，何健聖，吳孟偉</t>
  </si>
  <si>
    <t>全球最大柑仔店Wal－Mart：沃爾頓的銅板信條</t>
  </si>
  <si>
    <t>9789865162337</t>
  </si>
  <si>
    <t>周麗霞</t>
  </si>
  <si>
    <t>當時小明月</t>
  </si>
  <si>
    <t>9789869887137</t>
  </si>
  <si>
    <t>林佳樺</t>
  </si>
  <si>
    <t>瑜伽這檔事</t>
  </si>
  <si>
    <t>9789869818872</t>
  </si>
  <si>
    <t>張以昕</t>
  </si>
  <si>
    <t>終於，還是愛了</t>
  </si>
  <si>
    <t>9789869887120</t>
  </si>
  <si>
    <t>陳文茜</t>
  </si>
  <si>
    <t>文案是…我不知道‧你不知道的東西I don’t know you don’t know</t>
  </si>
  <si>
    <t>9789869887168</t>
  </si>
  <si>
    <t>盧願</t>
  </si>
  <si>
    <t>占星媽媽手冊</t>
  </si>
  <si>
    <t>9789869937900</t>
  </si>
  <si>
    <t>南瓜國際有限公司</t>
  </si>
  <si>
    <t>韓良露</t>
  </si>
  <si>
    <t>術數；迷信</t>
  </si>
  <si>
    <t>日文實境慣用語【有聲】</t>
  </si>
  <si>
    <t>9789862489031</t>
  </si>
  <si>
    <t>林農凱</t>
  </si>
  <si>
    <t>幸福花園：園藝達人的花草手作與植物養護技巧</t>
  </si>
  <si>
    <t>9789621471239</t>
  </si>
  <si>
    <t>《焰火花園》欄目組</t>
  </si>
  <si>
    <t>手作健康零食</t>
  </si>
  <si>
    <t>9789621472106</t>
  </si>
  <si>
    <t>薩巴蒂娜</t>
  </si>
  <si>
    <t>山野漫遊：女生行山指南</t>
  </si>
  <si>
    <t>9789621472045</t>
  </si>
  <si>
    <t>鍾芯豫，楊樂陶</t>
  </si>
  <si>
    <t>做自己的情緒管理師：20個負面情緒管理法</t>
  </si>
  <si>
    <t>9789621472571</t>
  </si>
  <si>
    <t>香港心理學會輔導心理學部</t>
  </si>
  <si>
    <t>雲消費時代</t>
  </si>
  <si>
    <t>9789579036245</t>
  </si>
  <si>
    <t>賴陽</t>
  </si>
  <si>
    <t>第四次零售革命：流通的變革與重構</t>
  </si>
  <si>
    <t>9789579036238</t>
  </si>
  <si>
    <t>王成榮 等</t>
  </si>
  <si>
    <t>用10%薪水變有錢人：暢銷千萬冊，全世界有錢人都奉行的致富聖經</t>
  </si>
  <si>
    <t>9789863844310</t>
  </si>
  <si>
    <t>可以馬上學會的超強英語閱讀課【有聲】</t>
  </si>
  <si>
    <t>9789869916158</t>
  </si>
  <si>
    <t>蘇盈盈，珊朵拉</t>
  </si>
  <si>
    <t>一次就考上： N1N2N3N4N5 聽力解讀全攻略【有聲】</t>
  </si>
  <si>
    <t>9789865544096</t>
  </si>
  <si>
    <t>田中紀子，渡部尤佳</t>
  </si>
  <si>
    <t>旅遊規劃理論與方法</t>
  </si>
  <si>
    <t>9789576817847</t>
  </si>
  <si>
    <t>嚴國泰</t>
  </si>
  <si>
    <t>大型活動的組織與管理</t>
  </si>
  <si>
    <t>9789576817854</t>
  </si>
  <si>
    <t>杜學</t>
  </si>
  <si>
    <t>兒童心理發展與家庭教育智慧</t>
  </si>
  <si>
    <t>9789576818714</t>
  </si>
  <si>
    <t>胡朝兵，張興瑜</t>
  </si>
  <si>
    <t>模具拆裝與零件檢測</t>
  </si>
  <si>
    <t>9789576818820</t>
  </si>
  <si>
    <t>周勤</t>
  </si>
  <si>
    <t>模具零件成型磨削操作</t>
  </si>
  <si>
    <t>9789576818837</t>
  </si>
  <si>
    <t>彭浪</t>
  </si>
  <si>
    <t>網頁設計</t>
  </si>
  <si>
    <t>9789576819476</t>
  </si>
  <si>
    <t>張毅</t>
  </si>
  <si>
    <t>居住的文化時空：廣西民族建築文化解讀</t>
  </si>
  <si>
    <t>9789576819971</t>
  </si>
  <si>
    <t>覃彩鑾</t>
  </si>
  <si>
    <t>時尚蛋糕製作精選</t>
  </si>
  <si>
    <t>9789577354150</t>
  </si>
  <si>
    <t>黎國雄</t>
  </si>
  <si>
    <t>時尚美味芝士蛋糕</t>
  </si>
  <si>
    <t>9789577354181</t>
  </si>
  <si>
    <t>飯店客務客房服務與管理</t>
  </si>
  <si>
    <t>9789577356475</t>
  </si>
  <si>
    <t>孫茜</t>
  </si>
  <si>
    <t>會展基礎知識</t>
  </si>
  <si>
    <t>9789577356659</t>
  </si>
  <si>
    <t>盧曉，丁蓉，李萌，傅國林 等</t>
  </si>
  <si>
    <t>旅遊消費者行為學</t>
  </si>
  <si>
    <t>9789577356925</t>
  </si>
  <si>
    <t>吳清津</t>
  </si>
  <si>
    <t>飯店設備管理</t>
  </si>
  <si>
    <t>9789577356956</t>
  </si>
  <si>
    <t>陸諍嵐</t>
  </si>
  <si>
    <t>旅遊行政管理</t>
  </si>
  <si>
    <t>9789577357366</t>
  </si>
  <si>
    <t>閻友兵，方世敏</t>
  </si>
  <si>
    <t>現代景觀設計</t>
  </si>
  <si>
    <t>9789577357465</t>
  </si>
  <si>
    <t>沈渝德，劉冬</t>
  </si>
  <si>
    <t>環境藝術設計手繪表現</t>
  </si>
  <si>
    <t>9789577357496</t>
  </si>
  <si>
    <t>王玉龍，田林</t>
  </si>
  <si>
    <t>餐飲文化空間設計</t>
  </si>
  <si>
    <t>9789577357687</t>
  </si>
  <si>
    <t>劉蔓</t>
  </si>
  <si>
    <t>汽車維修塗裝技術</t>
  </si>
  <si>
    <t>9789577358653</t>
  </si>
  <si>
    <t>石光成</t>
  </si>
  <si>
    <t>規劃快題設計：設計方法與案例分析</t>
  </si>
  <si>
    <t>9789577359834</t>
  </si>
  <si>
    <t>韋爽真</t>
  </si>
  <si>
    <t>青銅時代：青銅文化與藝術特色</t>
  </si>
  <si>
    <t>9789865161415</t>
  </si>
  <si>
    <t>張學亮</t>
  </si>
  <si>
    <t>經典民居：精華濃縮的最美民居</t>
  </si>
  <si>
    <t>9789865161644</t>
  </si>
  <si>
    <t>劉干才</t>
  </si>
  <si>
    <t>心理疾病的預防與案例</t>
  </si>
  <si>
    <t>9789865162382</t>
  </si>
  <si>
    <t>馮宏維</t>
  </si>
  <si>
    <t>為世界裝上輪子：讓現代工業開始快速轉動的福特</t>
  </si>
  <si>
    <t>9789865162481</t>
  </si>
  <si>
    <t>他的青春不是你的人生：當叛逆期遇到更年期</t>
  </si>
  <si>
    <t>9789865163228</t>
  </si>
  <si>
    <t>謝蘭舟，劉燁</t>
  </si>
  <si>
    <t>行動金融：支付革命</t>
  </si>
  <si>
    <t>9789865163938</t>
  </si>
  <si>
    <t>叢硯敏</t>
  </si>
  <si>
    <t>才富：21世紀最貴的資產是人才</t>
  </si>
  <si>
    <t>9789865164201</t>
  </si>
  <si>
    <t>喬有乾</t>
  </si>
  <si>
    <t>心態革命： 大腦中的髮夾彎，掀起你的思路風暴</t>
  </si>
  <si>
    <t>9789865164287</t>
  </si>
  <si>
    <t>俞姿婷</t>
  </si>
  <si>
    <t>20幾歲要怎樣：時間管理╳理財能力╳自制力╳學習力</t>
  </si>
  <si>
    <t>9789865164331</t>
  </si>
  <si>
    <t>崔英勝</t>
  </si>
  <si>
    <t>跟著節氣養生：夏天做空氣浴，秋天洗冷水澡……顛覆想像的四季養生！零成本的自然保健法</t>
  </si>
  <si>
    <t>9789865164355</t>
  </si>
  <si>
    <t>許承翰</t>
  </si>
  <si>
    <t>寫給女孩的理財入門：不用嫁入豪門也可以年薪百萬</t>
  </si>
  <si>
    <t>9789865164362</t>
  </si>
  <si>
    <t>梁夢萍</t>
  </si>
  <si>
    <t>這堂生物課很會：那些年課本沒教的生物冷知識</t>
  </si>
  <si>
    <t>9789865164638</t>
  </si>
  <si>
    <t>侯東政</t>
  </si>
  <si>
    <t>簡單管理學：18條管理學核心定律，零基礎也可以超速入門</t>
  </si>
  <si>
    <t>9789865164652</t>
  </si>
  <si>
    <t>喬友乾</t>
  </si>
  <si>
    <t>職場不友善，你該怎麼辦：寫給年輕人的就業╳加薪╳升遷祕笈！</t>
  </si>
  <si>
    <t>9789865164669</t>
  </si>
  <si>
    <t>楊仕昇</t>
  </si>
  <si>
    <t>假精確時代：大數據的合法詐騙，讓你上鉤還服服貼貼</t>
  </si>
  <si>
    <t>9789865552015</t>
  </si>
  <si>
    <t>李凱</t>
  </si>
  <si>
    <t>創客未來：動手改變世界的自造者</t>
  </si>
  <si>
    <t>9789869920933</t>
  </si>
  <si>
    <t>方志遠，蒲源</t>
  </si>
  <si>
    <t>速解OKR：開啟企業經營與管理的顛覆式革命</t>
  </si>
  <si>
    <t>9789865162351</t>
  </si>
  <si>
    <t>蘭堉生， 王星威</t>
  </si>
  <si>
    <t>休閒農業：體驗的觀點</t>
  </si>
  <si>
    <t>9789869725910</t>
  </si>
  <si>
    <t>段兆麟</t>
  </si>
  <si>
    <t>金色證書NEW TOEIC必考文法【有聲】</t>
  </si>
  <si>
    <t>9789869493154</t>
  </si>
  <si>
    <t>張小怡，Johnson Mo</t>
  </si>
  <si>
    <t>這個片語會考：NEW TOEIC 800分必背片語【有聲】</t>
  </si>
  <si>
    <t>9789869493185</t>
  </si>
  <si>
    <t>這個句型會考：NEW TOEIC 800分必背句型【有聲】</t>
  </si>
  <si>
    <t>9789869493192</t>
  </si>
  <si>
    <t>一次就考上：N1N2N3N4N5聽力解讀全攻略【有聲】</t>
  </si>
  <si>
    <t>9789869550321</t>
  </si>
  <si>
    <t>一次就考上：N1N2N3N4N5言語知識全攻略【有聲】</t>
  </si>
  <si>
    <t>9789869550345</t>
  </si>
  <si>
    <t>最新制金色證書：NEW TOEIC 必考單字【有聲】</t>
  </si>
  <si>
    <t>9789869550338</t>
  </si>
  <si>
    <t>10000會話搞定英語：英語不是用背的，讀10遍就成英語達人【有聲】</t>
  </si>
  <si>
    <t>9789869550390</t>
  </si>
  <si>
    <t>張小怡，珍妮芙</t>
  </si>
  <si>
    <t>蓮師在尼泊爾：追尋蓮師足跡系列一</t>
  </si>
  <si>
    <t>9789869880046</t>
  </si>
  <si>
    <t>眾生文化出版有限公司</t>
  </si>
  <si>
    <t>妙琳法師</t>
  </si>
  <si>
    <t>佛教</t>
  </si>
  <si>
    <t>品牌的技術和藝術：向廣告鬼才葉明桂學洞察力和故事力</t>
  </si>
  <si>
    <t>9789571369570</t>
  </si>
  <si>
    <t>葉明桂</t>
  </si>
  <si>
    <t>Deep Work 深度工作力：淺薄時代，個人成功的關鍵能力</t>
  </si>
  <si>
    <t>9789571370637</t>
  </si>
  <si>
    <t>吳國卿</t>
  </si>
  <si>
    <t>秋聲教你玩C語言與指標：給挑戰者的22堂課</t>
  </si>
  <si>
    <t>9789864342464</t>
  </si>
  <si>
    <t>秋聲</t>
  </si>
  <si>
    <t>對決病毒最前線：從流感、炭疽病、SARS到伊波拉，資深防疫專家對抗致命傳染病的全球大冒險</t>
  </si>
  <si>
    <t>9789571372372</t>
  </si>
  <si>
    <t>鹽淚：巴特羅醫生眼裡的難民血淚</t>
  </si>
  <si>
    <t>9789869551939</t>
  </si>
  <si>
    <t>羅惠珍</t>
  </si>
  <si>
    <t>寫作吧！破解創作天才的心智圖</t>
  </si>
  <si>
    <t>9789571374475</t>
  </si>
  <si>
    <t>蔡淇華</t>
  </si>
  <si>
    <t>9789574547524_06</t>
  </si>
  <si>
    <t>電力系統：重點整理＋高分題庫</t>
  </si>
  <si>
    <t>9789864876211</t>
  </si>
  <si>
    <t>廖翔霖</t>
  </si>
  <si>
    <t>電子學（含概要）</t>
  </si>
  <si>
    <t>9789574548217_10</t>
  </si>
  <si>
    <t>徐梁棟</t>
  </si>
  <si>
    <t>工業安全技師歷年經典題庫總彙（含工安管理、工安工程、人因工程、工衛概論、風險危害評估、工安衛生法規）</t>
  </si>
  <si>
    <t>9789864876891</t>
  </si>
  <si>
    <t>陳淨修</t>
  </si>
  <si>
    <t>國貿業務丙級技能檢定學術科考照秘笈</t>
  </si>
  <si>
    <t>9789864877003</t>
  </si>
  <si>
    <t>看這本就夠了：英文</t>
  </si>
  <si>
    <t>9789864876839</t>
  </si>
  <si>
    <t>劉似蓉</t>
  </si>
  <si>
    <t>行政學大意歷年試題澈底解說</t>
  </si>
  <si>
    <t>9789864876860</t>
  </si>
  <si>
    <t>國考必勝的心智圖法</t>
  </si>
  <si>
    <t>9789864877416</t>
  </si>
  <si>
    <t>孫易新</t>
  </si>
  <si>
    <t>導遊實務（二）［華語、外語導遊人員］</t>
  </si>
  <si>
    <t>9789864876884</t>
  </si>
  <si>
    <t>領隊實務（二）［華語、外語導遊人員］</t>
  </si>
  <si>
    <t>9789864876969</t>
  </si>
  <si>
    <t>英文閱讀與寫作完全攻略</t>
  </si>
  <si>
    <t>9789864877430</t>
  </si>
  <si>
    <t>絕對上榜！導遊、領隊常考題型特訓</t>
  </si>
  <si>
    <t>9789864877652</t>
  </si>
  <si>
    <t>國文（作文、公文與測驗）焦點複習</t>
  </si>
  <si>
    <t>9789864878888</t>
  </si>
  <si>
    <t>駱英，歐恩</t>
  </si>
  <si>
    <t>關務英文</t>
  </si>
  <si>
    <t>9789864878673</t>
  </si>
  <si>
    <t>王英，吳慶隆</t>
  </si>
  <si>
    <t>國文（作文、公文與測驗）頻出題庫</t>
  </si>
  <si>
    <t>9789864878772</t>
  </si>
  <si>
    <t>高朋，尚榜</t>
  </si>
  <si>
    <t>公文表解與案例解析</t>
  </si>
  <si>
    <t>9789864878956</t>
  </si>
  <si>
    <t>張甫任，楊安城</t>
  </si>
  <si>
    <t>英文頻出題庫</t>
  </si>
  <si>
    <t>9789864879151</t>
  </si>
  <si>
    <t>凱旋</t>
  </si>
  <si>
    <t>行政法輕鬆上手</t>
  </si>
  <si>
    <t>9789864879137</t>
  </si>
  <si>
    <t>國考大師教您輕鬆讀懂民法總則</t>
  </si>
  <si>
    <t>9789864879014</t>
  </si>
  <si>
    <t>任穎</t>
  </si>
  <si>
    <t>國考大師教您看圖學會刑法總則</t>
  </si>
  <si>
    <t>9789864878833</t>
  </si>
  <si>
    <t>基本電學致勝攻略</t>
  </si>
  <si>
    <t>9789864879182</t>
  </si>
  <si>
    <t>陳新</t>
  </si>
  <si>
    <t>大數據：從基礎理論到最佳實踐</t>
  </si>
  <si>
    <t>9789576811210</t>
  </si>
  <si>
    <t>祁偉</t>
  </si>
  <si>
    <t>Hadoop構建資料倉庫實踐</t>
  </si>
  <si>
    <t>9789576812286</t>
  </si>
  <si>
    <t>王雪迎</t>
  </si>
  <si>
    <t>大數據偵查</t>
  </si>
  <si>
    <t>9789576814051</t>
  </si>
  <si>
    <t>王燃</t>
  </si>
  <si>
    <t>數據革命：大數據價值實現方法、技術與案例</t>
  </si>
  <si>
    <t>9789576814211</t>
  </si>
  <si>
    <t>范煜</t>
  </si>
  <si>
    <t>區塊鏈實戰</t>
  </si>
  <si>
    <t>9789576819032</t>
  </si>
  <si>
    <t>吳為</t>
  </si>
  <si>
    <t>數位科技</t>
  </si>
  <si>
    <t>9789869882514_01</t>
  </si>
  <si>
    <t>史蒂芬</t>
  </si>
  <si>
    <t>人工智慧運用在智慧製造領域重點專利佈局：比較台灣廠商及世界標竿廠商為例</t>
  </si>
  <si>
    <t>9789576192838</t>
  </si>
  <si>
    <t>財團法人國家實驗研究院科技政策研究與資訊中心</t>
  </si>
  <si>
    <t>樊晉源</t>
  </si>
  <si>
    <t>人工智慧運用在製造領域之重點專利組合可能性分析</t>
  </si>
  <si>
    <t>9789576192883</t>
  </si>
  <si>
    <t>樊晉源，王惠瑜</t>
  </si>
  <si>
    <t>臺灣與全球之人工智慧專利優勢比較分析</t>
  </si>
  <si>
    <t>9789576192906</t>
  </si>
  <si>
    <t>葉席吟，王惠瑜，張小玫</t>
  </si>
  <si>
    <t>一次戰勝新制多益TOEIC必考核心單字【有聲】</t>
  </si>
  <si>
    <t>9789571378190</t>
  </si>
  <si>
    <t>蔡馨慧</t>
  </si>
  <si>
    <t>電子學</t>
  </si>
  <si>
    <t>9789864879281</t>
  </si>
  <si>
    <t>陳震</t>
  </si>
  <si>
    <t>酒店服務英語簡明教程</t>
  </si>
  <si>
    <t>9789576804052</t>
  </si>
  <si>
    <t>財經錢線文化事業有限公司</t>
  </si>
  <si>
    <t>覃始龍</t>
  </si>
  <si>
    <t>最美的日本文化名詞學習圖鑑：六大主題、千項名詞，從文化著手，升等素養，擺脫死背，立刻融入日本！</t>
  </si>
  <si>
    <t>9789865080587</t>
  </si>
  <si>
    <t>末吉詠子</t>
  </si>
  <si>
    <t>勝出！英文主題式題庫＋歷年試題</t>
  </si>
  <si>
    <t>9789865200947</t>
  </si>
  <si>
    <t>德芬</t>
  </si>
  <si>
    <t>新日檢必考文法句型N1，N2，N3，N4，N5【有聲】</t>
  </si>
  <si>
    <t>9789579579988</t>
  </si>
  <si>
    <t>田中紀子，杉本愛子</t>
  </si>
  <si>
    <t>資料結構：使用JAVA</t>
  </si>
  <si>
    <t>9789864636365</t>
  </si>
  <si>
    <t>9789865201470</t>
  </si>
  <si>
    <t>國貿業務乙級技能檢定學術科得分寶典</t>
  </si>
  <si>
    <t>9789865201876</t>
  </si>
  <si>
    <t>主題式電路學高分題庫</t>
  </si>
  <si>
    <t>9789865201920</t>
  </si>
  <si>
    <t>理財規劃人員專業證照10日速成</t>
  </si>
  <si>
    <t>9789865201906</t>
  </si>
  <si>
    <t>楊昊軒</t>
  </si>
  <si>
    <t>狠強圖形記憶50音【有聲】</t>
  </si>
  <si>
    <t>9789863187875</t>
  </si>
  <si>
    <t>寂天文化事業股份有限公司</t>
  </si>
  <si>
    <t>葉平亭</t>
  </si>
  <si>
    <t>商用日文Email範例</t>
  </si>
  <si>
    <t>9789863188377</t>
  </si>
  <si>
    <t>江秀月</t>
  </si>
  <si>
    <t>飯店服務日語【有聲】</t>
  </si>
  <si>
    <t>9789863187554</t>
  </si>
  <si>
    <t>松本美佳，田中結香，葉平亭</t>
  </si>
  <si>
    <t>愛上10堂美容美體英文課【有聲】</t>
  </si>
  <si>
    <t>9789863189442</t>
  </si>
  <si>
    <t>劉嘉珮</t>
  </si>
  <si>
    <t>9789869953221</t>
  </si>
  <si>
    <t>快樂文化</t>
  </si>
  <si>
    <t>陳朕疆</t>
  </si>
  <si>
    <t>帶日本人趴趴走：日語導遊台灣【有聲】</t>
  </si>
  <si>
    <t>9789863186991</t>
  </si>
  <si>
    <t>巽奈緒子</t>
  </si>
  <si>
    <t>帶領團隊翻盤爛牌：卓越領導者的智慧</t>
  </si>
  <si>
    <t>9789865552008</t>
  </si>
  <si>
    <t>陳樹文</t>
  </si>
  <si>
    <t>無人飛機設計與實作</t>
  </si>
  <si>
    <t>9789864631476</t>
  </si>
  <si>
    <t>林中彥，林智毅</t>
  </si>
  <si>
    <t>數位航空電子系統</t>
  </si>
  <si>
    <t>9789864635498</t>
  </si>
  <si>
    <t>林清一</t>
  </si>
  <si>
    <t>9789862489642</t>
  </si>
  <si>
    <t>管理學</t>
  </si>
  <si>
    <t>9789865558475</t>
  </si>
  <si>
    <t>管尚</t>
  </si>
  <si>
    <t>倉儲管理與作業（含運輸）安全概要</t>
  </si>
  <si>
    <t>9789865558383</t>
  </si>
  <si>
    <t>張世勳</t>
  </si>
  <si>
    <t>9789865558505</t>
  </si>
  <si>
    <t>9789865558314</t>
  </si>
  <si>
    <t>王文充</t>
  </si>
  <si>
    <t>企業管理非選題型完全攻略</t>
  </si>
  <si>
    <t>9789865558369</t>
  </si>
  <si>
    <t>專案管理輕鬆學：PMP國際專案管理師教戰寶典</t>
  </si>
  <si>
    <t>9789864345250</t>
  </si>
  <si>
    <t>胡世雄，江軍，彭立言</t>
  </si>
  <si>
    <t>Scratch 3.0動畫遊戲設計</t>
  </si>
  <si>
    <t>9789864345281</t>
  </si>
  <si>
    <t>我的第一本日語會話課本：自學、教學、旅遊、洽商、工作皆實用的在地日本語！</t>
  </si>
  <si>
    <t>9789864541478</t>
  </si>
  <si>
    <t>張蓉蓓</t>
  </si>
  <si>
    <t>9789865558574</t>
  </si>
  <si>
    <t>9789865558680</t>
  </si>
  <si>
    <t>9789865558628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</si>
</sst>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scheme val="minor"/>
    </font>
    <font>
      <sz val="12"/>
      <color theme="1"/>
      <name val="新細明體"/>
      <family val="2"/>
      <scheme val="minor"/>
    </font>
    <font>
      <sz val="12"/>
      <color rgb="FF0000FF"/>
      <name val="新細明體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176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vertical="center"/>
    </xf>
  </cellStyleXfs>
  <cellXfs count="12">
    <xf numFmtId="0" fontId="0" fillId="0" borderId="0" xfId="0">
      <alignment vertical="center"/>
    </xf>
    <xf numFmtId="0" fontId="7" fillId="0" borderId="0" xfId="11" applyNumberFormat="1" applyFont="1" applyFill="1" applyBorder="1">
      <alignment vertical="center"/>
    </xf>
    <xf numFmtId="0" fontId="6" fillId="0" borderId="0" xfId="11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8" fillId="0" borderId="1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8" fillId="0" borderId="1" xfId="11" applyNumberFormat="1" applyFont="1" applyFill="1" applyBorder="1">
      <alignment vertical="center"/>
    </xf>
    <xf numFmtId="0" fontId="6" fillId="0" borderId="1" xfId="11" applyNumberFormat="1" applyFont="1" applyFill="1" applyBorder="1">
      <alignment vertical="center"/>
    </xf>
    <xf numFmtId="0" fontId="6" fillId="0" borderId="2" xfId="11" applyNumberFormat="1" applyFont="1" applyFill="1" applyBorder="1" applyAlignment="1">
      <alignment horizontal="center" vertical="center"/>
    </xf>
    <xf numFmtId="0" fontId="7" fillId="2" borderId="0" xfId="11" applyNumberFormat="1" applyFont="1" applyFill="1" applyBorder="1">
      <alignment vertical="center"/>
    </xf>
    <xf numFmtId="0" fontId="6" fillId="3" borderId="1" xfId="11" applyNumberFormat="1" applyFont="1" applyFill="1" applyBorder="1">
      <alignment vertical="center"/>
    </xf>
    <xf numFmtId="0" fontId="8" fillId="3" borderId="1" xfId="11" applyNumberFormat="1" applyFont="1" applyFill="1" applyBorder="1">
      <alignment vertical="center"/>
    </xf>
  </cellXfs>
  <cellStyles count="12">
    <cellStyle name="0,0_x000d__x000a_NA_x000d__x000a_" xfId="3"/>
    <cellStyle name="一般" xfId="0" builtinId="0"/>
    <cellStyle name="一般 14" xfId="2"/>
    <cellStyle name="一般 2" xfId="4"/>
    <cellStyle name="一般 2 2" xfId="7"/>
    <cellStyle name="一般 2 2 2" xfId="1"/>
    <cellStyle name="一般 2 2 3" xfId="8"/>
    <cellStyle name="一般 3" xfId="11"/>
    <cellStyle name="一般 3 2" xfId="10"/>
    <cellStyle name="一般 3 4" xfId="6"/>
    <cellStyle name="一般 4" xfId="5"/>
    <cellStyle name="一般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22294;&#26360;(&#32025;&#26412;&#26360;&#33287;&#38651;&#23376;&#26360;)&#20511;&#38321;&#32113;&#35336;&#36039;&#260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Read%20eBook&#35712;&#26360;&#39208;%202020&#26032;&#36092;&#26360;&#219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子書平台使用統計(簡表)"/>
      <sheetName val="教指書電子版使用統計"/>
      <sheetName val="電子書帳號密碼"/>
      <sheetName val="凌網2019"/>
      <sheetName val="凌網2018"/>
      <sheetName val="華藝2019"/>
      <sheetName val="華藝2018"/>
      <sheetName val="台灣學術電子書聯盟中文2019"/>
      <sheetName val="台灣學術電子書聯盟西文2019"/>
      <sheetName val="台灣學術電子書聯盟西文2018"/>
      <sheetName val="台灣學術電子書聯盟中文2018"/>
      <sheetName val="中華數字書苑"/>
      <sheetName val="Wiley2019"/>
      <sheetName val="Wiley2018"/>
      <sheetName val="EBSCO 2019"/>
      <sheetName val="EBSCO 2018"/>
      <sheetName val="IGP2018"/>
      <sheetName val="IGP2019"/>
      <sheetName val="eBookCentral 2018"/>
      <sheetName val="eBook Central2019"/>
      <sheetName val="註冊電子書2019"/>
      <sheetName val="註冊電子書2018"/>
      <sheetName val="LWW2018"/>
      <sheetName val="LWW2019"/>
      <sheetName val="Thieme2019"/>
      <sheetName val="Thieme 2018"/>
      <sheetName val="Karger"/>
      <sheetName val="Cambridge2018"/>
      <sheetName val="Cambridge2019"/>
      <sheetName val="ProQuest 2019"/>
      <sheetName val="ClinicalKey2018"/>
      <sheetName val="Clinicalkey2019"/>
      <sheetName val="ACM2019"/>
      <sheetName val="ACM2018"/>
      <sheetName val="ACP_2019"/>
      <sheetName val="圖書(紙本書與電子書)借閱統計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聯盟170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0"/>
  <sheetViews>
    <sheetView showGridLines="0" tabSelected="1" workbookViewId="0">
      <pane ySplit="1" topLeftCell="A2" activePane="bottomLeft" state="frozen"/>
      <selection pane="bottomLeft" activeCell="B9" sqref="B9"/>
    </sheetView>
  </sheetViews>
  <sheetFormatPr defaultRowHeight="16.2"/>
  <cols>
    <col min="1" max="1" width="63.77734375" style="2" customWidth="1"/>
    <col min="2" max="2" width="12.44140625" style="2" customWidth="1"/>
    <col min="3" max="3" width="22.21875" style="2" customWidth="1"/>
    <col min="4" max="5" width="7.77734375" style="2" customWidth="1"/>
    <col min="6" max="7" width="13.88671875" style="2" customWidth="1"/>
    <col min="8" max="8" width="62" style="2" customWidth="1"/>
    <col min="9" max="16384" width="8.88671875" style="9"/>
  </cols>
  <sheetData>
    <row r="1" spans="1:8" s="1" customFormat="1">
      <c r="A1" s="8" t="s">
        <v>348</v>
      </c>
      <c r="B1" s="8" t="s">
        <v>2</v>
      </c>
      <c r="C1" s="8" t="s">
        <v>347</v>
      </c>
      <c r="D1" s="8" t="s">
        <v>0</v>
      </c>
      <c r="E1" s="8" t="s">
        <v>346</v>
      </c>
      <c r="F1" s="8" t="s">
        <v>345</v>
      </c>
      <c r="G1" s="8" t="s">
        <v>344</v>
      </c>
      <c r="H1" s="8" t="s">
        <v>343</v>
      </c>
    </row>
    <row r="2" spans="1:8" ht="21" customHeight="1">
      <c r="A2" s="10" t="s">
        <v>349</v>
      </c>
      <c r="B2" s="10" t="s">
        <v>350</v>
      </c>
      <c r="C2" s="10" t="s">
        <v>351</v>
      </c>
      <c r="D2" s="10" t="s">
        <v>352</v>
      </c>
      <c r="E2" s="10" t="s">
        <v>299</v>
      </c>
      <c r="F2" s="10" t="s">
        <v>183</v>
      </c>
      <c r="G2" s="10" t="s">
        <v>231</v>
      </c>
      <c r="H2" s="11" t="str">
        <f>HYPERLINK("https://www.airitibooks.com/Detail/Detail?PublicationID=P20161221021", "https://www.airitibooks.com/Detail/Detail?PublicationID=P20161221021")</f>
        <v>https://www.airitibooks.com/Detail/Detail?PublicationID=P20161221021</v>
      </c>
    </row>
    <row r="3" spans="1:8" ht="21" customHeight="1">
      <c r="A3" s="10" t="s">
        <v>353</v>
      </c>
      <c r="B3" s="10" t="s">
        <v>354</v>
      </c>
      <c r="C3" s="10" t="s">
        <v>351</v>
      </c>
      <c r="D3" s="10" t="s">
        <v>352</v>
      </c>
      <c r="E3" s="10" t="s">
        <v>299</v>
      </c>
      <c r="F3" s="10" t="s">
        <v>183</v>
      </c>
      <c r="G3" s="10" t="s">
        <v>231</v>
      </c>
      <c r="H3" s="11" t="str">
        <f>HYPERLINK("https://www.airitibooks.com/Detail/Detail?PublicationID=P20161221022", "https://www.airitibooks.com/Detail/Detail?PublicationID=P20161221022")</f>
        <v>https://www.airitibooks.com/Detail/Detail?PublicationID=P20161221022</v>
      </c>
    </row>
    <row r="4" spans="1:8" ht="21" customHeight="1">
      <c r="A4" s="10" t="s">
        <v>355</v>
      </c>
      <c r="B4" s="10" t="s">
        <v>356</v>
      </c>
      <c r="C4" s="10" t="s">
        <v>357</v>
      </c>
      <c r="D4" s="10" t="s">
        <v>358</v>
      </c>
      <c r="E4" s="10" t="s">
        <v>299</v>
      </c>
      <c r="F4" s="10" t="s">
        <v>152</v>
      </c>
      <c r="G4" s="10" t="s">
        <v>359</v>
      </c>
      <c r="H4" s="11" t="str">
        <f>HYPERLINK("https://www.airitibooks.com/Detail/Detail?PublicationID=P20170328107", "https://www.airitibooks.com/Detail/Detail?PublicationID=P20170328107")</f>
        <v>https://www.airitibooks.com/Detail/Detail?PublicationID=P20170328107</v>
      </c>
    </row>
    <row r="5" spans="1:8" ht="21" customHeight="1">
      <c r="A5" s="10" t="s">
        <v>360</v>
      </c>
      <c r="B5" s="10" t="s">
        <v>361</v>
      </c>
      <c r="C5" s="10" t="s">
        <v>362</v>
      </c>
      <c r="D5" s="10" t="s">
        <v>363</v>
      </c>
      <c r="E5" s="10" t="s">
        <v>364</v>
      </c>
      <c r="F5" s="10" t="s">
        <v>163</v>
      </c>
      <c r="G5" s="10" t="s">
        <v>162</v>
      </c>
      <c r="H5" s="11" t="str">
        <f>HYPERLINK("https://www.airitibooks.com/Detail/Detail?PublicationID=P20170517147", "https://www.airitibooks.com/Detail/Detail?PublicationID=P20170517147")</f>
        <v>https://www.airitibooks.com/Detail/Detail?PublicationID=P20170517147</v>
      </c>
    </row>
    <row r="6" spans="1:8" ht="21" customHeight="1">
      <c r="A6" s="10" t="s">
        <v>365</v>
      </c>
      <c r="B6" s="10" t="s">
        <v>366</v>
      </c>
      <c r="C6" s="10" t="s">
        <v>155</v>
      </c>
      <c r="D6" s="10" t="s">
        <v>367</v>
      </c>
      <c r="E6" s="10" t="s">
        <v>364</v>
      </c>
      <c r="F6" s="10" t="s">
        <v>183</v>
      </c>
      <c r="G6" s="10" t="s">
        <v>182</v>
      </c>
      <c r="H6" s="11" t="str">
        <f>HYPERLINK("https://www.airitibooks.com/Detail/Detail?PublicationID=P20170531027", "https://www.airitibooks.com/Detail/Detail?PublicationID=P20170531027")</f>
        <v>https://www.airitibooks.com/Detail/Detail?PublicationID=P20170531027</v>
      </c>
    </row>
    <row r="7" spans="1:8" ht="21" customHeight="1">
      <c r="A7" s="10" t="s">
        <v>3</v>
      </c>
      <c r="B7" s="10" t="s">
        <v>368</v>
      </c>
      <c r="C7" s="10" t="s">
        <v>155</v>
      </c>
      <c r="D7" s="10" t="s">
        <v>5</v>
      </c>
      <c r="E7" s="10" t="s">
        <v>364</v>
      </c>
      <c r="F7" s="10" t="s">
        <v>172</v>
      </c>
      <c r="G7" s="10" t="s">
        <v>171</v>
      </c>
      <c r="H7" s="11" t="str">
        <f>HYPERLINK("https://www.airitibooks.com/Detail/Detail?PublicationID=P20170907298", "https://www.airitibooks.com/Detail/Detail?PublicationID=P20170907298")</f>
        <v>https://www.airitibooks.com/Detail/Detail?PublicationID=P20170907298</v>
      </c>
    </row>
    <row r="8" spans="1:8" ht="21" customHeight="1">
      <c r="A8" s="10" t="s">
        <v>4</v>
      </c>
      <c r="B8" s="10" t="s">
        <v>369</v>
      </c>
      <c r="C8" s="10" t="s">
        <v>155</v>
      </c>
      <c r="D8" s="10" t="s">
        <v>5</v>
      </c>
      <c r="E8" s="10" t="s">
        <v>364</v>
      </c>
      <c r="F8" s="10" t="s">
        <v>172</v>
      </c>
      <c r="G8" s="10" t="s">
        <v>171</v>
      </c>
      <c r="H8" s="11" t="str">
        <f>HYPERLINK("https://www.airitibooks.com/Detail/Detail?PublicationID=P20170907299", "https://www.airitibooks.com/Detail/Detail?PublicationID=P20170907299")</f>
        <v>https://www.airitibooks.com/Detail/Detail?PublicationID=P20170907299</v>
      </c>
    </row>
    <row r="9" spans="1:8" ht="21" customHeight="1">
      <c r="A9" s="10" t="s">
        <v>370</v>
      </c>
      <c r="B9" s="10" t="s">
        <v>371</v>
      </c>
      <c r="C9" s="10" t="s">
        <v>155</v>
      </c>
      <c r="D9" s="10" t="s">
        <v>372</v>
      </c>
      <c r="E9" s="10" t="s">
        <v>364</v>
      </c>
      <c r="F9" s="10" t="s">
        <v>208</v>
      </c>
      <c r="G9" s="10" t="s">
        <v>373</v>
      </c>
      <c r="H9" s="11" t="str">
        <f>HYPERLINK("https://www.airitibooks.com/Detail/Detail?PublicationID=P20170929417", "https://www.airitibooks.com/Detail/Detail?PublicationID=P20170929417")</f>
        <v>https://www.airitibooks.com/Detail/Detail?PublicationID=P20170929417</v>
      </c>
    </row>
    <row r="10" spans="1:8" ht="21" customHeight="1">
      <c r="A10" s="10" t="s">
        <v>374</v>
      </c>
      <c r="B10" s="10" t="s">
        <v>375</v>
      </c>
      <c r="C10" s="10" t="s">
        <v>155</v>
      </c>
      <c r="D10" s="10" t="s">
        <v>376</v>
      </c>
      <c r="E10" s="10" t="s">
        <v>364</v>
      </c>
      <c r="F10" s="10" t="s">
        <v>163</v>
      </c>
      <c r="G10" s="10" t="s">
        <v>377</v>
      </c>
      <c r="H10" s="11" t="str">
        <f>HYPERLINK("https://www.airitibooks.com/Detail/Detail?PublicationID=P20171103204", "https://www.airitibooks.com/Detail/Detail?PublicationID=P20171103204")</f>
        <v>https://www.airitibooks.com/Detail/Detail?PublicationID=P20171103204</v>
      </c>
    </row>
    <row r="11" spans="1:8" ht="21" customHeight="1">
      <c r="A11" s="10" t="s">
        <v>378</v>
      </c>
      <c r="B11" s="10" t="s">
        <v>379</v>
      </c>
      <c r="C11" s="10" t="s">
        <v>380</v>
      </c>
      <c r="D11" s="10" t="s">
        <v>381</v>
      </c>
      <c r="E11" s="10" t="s">
        <v>364</v>
      </c>
      <c r="F11" s="10" t="s">
        <v>163</v>
      </c>
      <c r="G11" s="10" t="s">
        <v>382</v>
      </c>
      <c r="H11" s="11" t="str">
        <f>HYPERLINK("https://www.airitibooks.com/Detail/Detail?PublicationID=P20171103362", "https://www.airitibooks.com/Detail/Detail?PublicationID=P20171103362")</f>
        <v>https://www.airitibooks.com/Detail/Detail?PublicationID=P20171103362</v>
      </c>
    </row>
    <row r="12" spans="1:8" ht="21" customHeight="1">
      <c r="A12" s="10" t="s">
        <v>383</v>
      </c>
      <c r="B12" s="10" t="s">
        <v>384</v>
      </c>
      <c r="C12" s="10" t="s">
        <v>380</v>
      </c>
      <c r="D12" s="10" t="s">
        <v>385</v>
      </c>
      <c r="E12" s="10" t="s">
        <v>364</v>
      </c>
      <c r="F12" s="10" t="s">
        <v>208</v>
      </c>
      <c r="G12" s="10" t="s">
        <v>373</v>
      </c>
      <c r="H12" s="11" t="str">
        <f>HYPERLINK("https://www.airitibooks.com/Detail/Detail?PublicationID=P20171103392", "https://www.airitibooks.com/Detail/Detail?PublicationID=P20171103392")</f>
        <v>https://www.airitibooks.com/Detail/Detail?PublicationID=P20171103392</v>
      </c>
    </row>
    <row r="13" spans="1:8" ht="21" customHeight="1">
      <c r="A13" s="10" t="s">
        <v>386</v>
      </c>
      <c r="B13" s="10" t="s">
        <v>387</v>
      </c>
      <c r="C13" s="10" t="s">
        <v>380</v>
      </c>
      <c r="D13" s="10" t="s">
        <v>388</v>
      </c>
      <c r="E13" s="10" t="s">
        <v>364</v>
      </c>
      <c r="F13" s="10" t="s">
        <v>208</v>
      </c>
      <c r="G13" s="10" t="s">
        <v>373</v>
      </c>
      <c r="H13" s="11" t="str">
        <f>HYPERLINK("https://www.airitibooks.com/Detail/Detail?PublicationID=P20171103394", "https://www.airitibooks.com/Detail/Detail?PublicationID=P20171103394")</f>
        <v>https://www.airitibooks.com/Detail/Detail?PublicationID=P20171103394</v>
      </c>
    </row>
    <row r="14" spans="1:8" ht="21" customHeight="1">
      <c r="A14" s="10" t="s">
        <v>389</v>
      </c>
      <c r="B14" s="10" t="s">
        <v>390</v>
      </c>
      <c r="C14" s="10" t="s">
        <v>380</v>
      </c>
      <c r="D14" s="10" t="s">
        <v>391</v>
      </c>
      <c r="E14" s="10" t="s">
        <v>364</v>
      </c>
      <c r="F14" s="10" t="s">
        <v>208</v>
      </c>
      <c r="G14" s="10" t="s">
        <v>373</v>
      </c>
      <c r="H14" s="11" t="str">
        <f>HYPERLINK("https://www.airitibooks.com/Detail/Detail?PublicationID=P20171103399", "https://www.airitibooks.com/Detail/Detail?PublicationID=P20171103399")</f>
        <v>https://www.airitibooks.com/Detail/Detail?PublicationID=P20171103399</v>
      </c>
    </row>
    <row r="15" spans="1:8" ht="21" customHeight="1">
      <c r="A15" s="10" t="s">
        <v>392</v>
      </c>
      <c r="B15" s="10" t="s">
        <v>393</v>
      </c>
      <c r="C15" s="10" t="s">
        <v>155</v>
      </c>
      <c r="D15" s="10" t="s">
        <v>394</v>
      </c>
      <c r="E15" s="10" t="s">
        <v>364</v>
      </c>
      <c r="F15" s="10" t="s">
        <v>152</v>
      </c>
      <c r="G15" s="10" t="s">
        <v>359</v>
      </c>
      <c r="H15" s="11" t="str">
        <f>HYPERLINK("https://www.airitibooks.com/Detail/Detail?PublicationID=P20171118048", "https://www.airitibooks.com/Detail/Detail?PublicationID=P20171118048")</f>
        <v>https://www.airitibooks.com/Detail/Detail?PublicationID=P20171118048</v>
      </c>
    </row>
    <row r="16" spans="1:8" ht="21" customHeight="1">
      <c r="A16" s="10" t="s">
        <v>395</v>
      </c>
      <c r="B16" s="10" t="s">
        <v>396</v>
      </c>
      <c r="C16" s="10" t="s">
        <v>155</v>
      </c>
      <c r="D16" s="10" t="s">
        <v>397</v>
      </c>
      <c r="E16" s="10" t="s">
        <v>364</v>
      </c>
      <c r="F16" s="10" t="s">
        <v>152</v>
      </c>
      <c r="G16" s="10" t="s">
        <v>359</v>
      </c>
      <c r="H16" s="11" t="str">
        <f>HYPERLINK("https://www.airitibooks.com/Detail/Detail?PublicationID=P20171127040", "https://www.airitibooks.com/Detail/Detail?PublicationID=P20171127040")</f>
        <v>https://www.airitibooks.com/Detail/Detail?PublicationID=P20171127040</v>
      </c>
    </row>
    <row r="17" spans="1:8" ht="21" customHeight="1">
      <c r="A17" s="10" t="s">
        <v>398</v>
      </c>
      <c r="B17" s="10" t="s">
        <v>399</v>
      </c>
      <c r="C17" s="10" t="s">
        <v>155</v>
      </c>
      <c r="D17" s="10" t="s">
        <v>400</v>
      </c>
      <c r="E17" s="10" t="s">
        <v>364</v>
      </c>
      <c r="F17" s="10" t="s">
        <v>152</v>
      </c>
      <c r="G17" s="10" t="s">
        <v>151</v>
      </c>
      <c r="H17" s="11" t="str">
        <f>HYPERLINK("https://www.airitibooks.com/Detail/Detail?PublicationID=P20171128013", "https://www.airitibooks.com/Detail/Detail?PublicationID=P20171128013")</f>
        <v>https://www.airitibooks.com/Detail/Detail?PublicationID=P20171128013</v>
      </c>
    </row>
    <row r="18" spans="1:8" ht="21" customHeight="1">
      <c r="A18" s="10" t="s">
        <v>401</v>
      </c>
      <c r="B18" s="10" t="s">
        <v>402</v>
      </c>
      <c r="C18" s="10" t="s">
        <v>155</v>
      </c>
      <c r="D18" s="10" t="s">
        <v>403</v>
      </c>
      <c r="E18" s="10" t="s">
        <v>364</v>
      </c>
      <c r="F18" s="10" t="s">
        <v>152</v>
      </c>
      <c r="G18" s="10" t="s">
        <v>359</v>
      </c>
      <c r="H18" s="11" t="str">
        <f>HYPERLINK("https://www.airitibooks.com/Detail/Detail?PublicationID=P20171130015", "https://www.airitibooks.com/Detail/Detail?PublicationID=P20171130015")</f>
        <v>https://www.airitibooks.com/Detail/Detail?PublicationID=P20171130015</v>
      </c>
    </row>
    <row r="19" spans="1:8" ht="21" customHeight="1">
      <c r="A19" s="10" t="s">
        <v>404</v>
      </c>
      <c r="B19" s="10" t="s">
        <v>405</v>
      </c>
      <c r="C19" s="10" t="s">
        <v>165</v>
      </c>
      <c r="D19" s="10" t="s">
        <v>6</v>
      </c>
      <c r="E19" s="10" t="s">
        <v>364</v>
      </c>
      <c r="F19" s="10" t="s">
        <v>152</v>
      </c>
      <c r="G19" s="10" t="s">
        <v>151</v>
      </c>
      <c r="H19" s="11" t="str">
        <f>HYPERLINK("https://www.airitibooks.com/Detail/Detail?PublicationID=P20171130037", "https://www.airitibooks.com/Detail/Detail?PublicationID=P20171130037")</f>
        <v>https://www.airitibooks.com/Detail/Detail?PublicationID=P20171130037</v>
      </c>
    </row>
    <row r="20" spans="1:8" ht="21" customHeight="1">
      <c r="A20" s="10" t="s">
        <v>406</v>
      </c>
      <c r="B20" s="10" t="s">
        <v>407</v>
      </c>
      <c r="C20" s="10" t="s">
        <v>155</v>
      </c>
      <c r="D20" s="10" t="s">
        <v>408</v>
      </c>
      <c r="E20" s="10" t="s">
        <v>364</v>
      </c>
      <c r="F20" s="10" t="s">
        <v>152</v>
      </c>
      <c r="G20" s="10" t="s">
        <v>409</v>
      </c>
      <c r="H20" s="11" t="str">
        <f>HYPERLINK("https://www.airitibooks.com/Detail/Detail?PublicationID=P20171204002", "https://www.airitibooks.com/Detail/Detail?PublicationID=P20171204002")</f>
        <v>https://www.airitibooks.com/Detail/Detail?PublicationID=P20171204002</v>
      </c>
    </row>
    <row r="21" spans="1:8" ht="21" customHeight="1">
      <c r="A21" s="10" t="s">
        <v>410</v>
      </c>
      <c r="B21" s="10" t="s">
        <v>411</v>
      </c>
      <c r="C21" s="10" t="s">
        <v>412</v>
      </c>
      <c r="D21" s="10" t="s">
        <v>413</v>
      </c>
      <c r="E21" s="10" t="s">
        <v>364</v>
      </c>
      <c r="F21" s="10" t="s">
        <v>172</v>
      </c>
      <c r="G21" s="10" t="s">
        <v>174</v>
      </c>
      <c r="H21" s="11" t="str">
        <f>HYPERLINK("https://www.airitibooks.com/Detail/Detail?PublicationID=P20171213008", "https://www.airitibooks.com/Detail/Detail?PublicationID=P20171213008")</f>
        <v>https://www.airitibooks.com/Detail/Detail?PublicationID=P20171213008</v>
      </c>
    </row>
    <row r="22" spans="1:8" ht="21" customHeight="1">
      <c r="A22" s="10" t="s">
        <v>414</v>
      </c>
      <c r="B22" s="10" t="s">
        <v>415</v>
      </c>
      <c r="C22" s="10" t="s">
        <v>155</v>
      </c>
      <c r="D22" s="10" t="s">
        <v>416</v>
      </c>
      <c r="E22" s="10" t="s">
        <v>364</v>
      </c>
      <c r="F22" s="10" t="s">
        <v>183</v>
      </c>
      <c r="G22" s="10" t="s">
        <v>213</v>
      </c>
      <c r="H22" s="11" t="str">
        <f>HYPERLINK("https://www.airitibooks.com/Detail/Detail?PublicationID=P20180126023", "https://www.airitibooks.com/Detail/Detail?PublicationID=P20180126023")</f>
        <v>https://www.airitibooks.com/Detail/Detail?PublicationID=P20180126023</v>
      </c>
    </row>
    <row r="23" spans="1:8" ht="21" customHeight="1">
      <c r="A23" s="10" t="s">
        <v>417</v>
      </c>
      <c r="B23" s="10" t="s">
        <v>418</v>
      </c>
      <c r="C23" s="10" t="s">
        <v>155</v>
      </c>
      <c r="D23" s="10" t="s">
        <v>416</v>
      </c>
      <c r="E23" s="10" t="s">
        <v>364</v>
      </c>
      <c r="F23" s="10" t="s">
        <v>183</v>
      </c>
      <c r="G23" s="10" t="s">
        <v>213</v>
      </c>
      <c r="H23" s="11" t="str">
        <f>HYPERLINK("https://www.airitibooks.com/Detail/Detail?PublicationID=P20180126024", "https://www.airitibooks.com/Detail/Detail?PublicationID=P20180126024")</f>
        <v>https://www.airitibooks.com/Detail/Detail?PublicationID=P20180126024</v>
      </c>
    </row>
    <row r="24" spans="1:8" ht="21" customHeight="1">
      <c r="A24" s="10" t="s">
        <v>113</v>
      </c>
      <c r="B24" s="10" t="s">
        <v>419</v>
      </c>
      <c r="C24" s="10" t="s">
        <v>155</v>
      </c>
      <c r="D24" s="10" t="s">
        <v>114</v>
      </c>
      <c r="E24" s="10" t="s">
        <v>364</v>
      </c>
      <c r="F24" s="10" t="s">
        <v>163</v>
      </c>
      <c r="G24" s="10" t="s">
        <v>420</v>
      </c>
      <c r="H24" s="11" t="str">
        <f>HYPERLINK("https://www.airitibooks.com/Detail/Detail?PublicationID=P20180208141", "https://www.airitibooks.com/Detail/Detail?PublicationID=P20180208141")</f>
        <v>https://www.airitibooks.com/Detail/Detail?PublicationID=P20180208141</v>
      </c>
    </row>
    <row r="25" spans="1:8" ht="21" customHeight="1">
      <c r="A25" s="10" t="s">
        <v>421</v>
      </c>
      <c r="B25" s="10" t="s">
        <v>422</v>
      </c>
      <c r="C25" s="10" t="s">
        <v>423</v>
      </c>
      <c r="D25" s="10" t="s">
        <v>424</v>
      </c>
      <c r="E25" s="10" t="s">
        <v>425</v>
      </c>
      <c r="F25" s="10" t="s">
        <v>163</v>
      </c>
      <c r="G25" s="10" t="s">
        <v>295</v>
      </c>
      <c r="H25" s="11" t="str">
        <f>HYPERLINK("https://www.airitibooks.com/Detail/Detail?PublicationID=P20180208144", "https://www.airitibooks.com/Detail/Detail?PublicationID=P20180208144")</f>
        <v>https://www.airitibooks.com/Detail/Detail?PublicationID=P20180208144</v>
      </c>
    </row>
    <row r="26" spans="1:8" ht="21" customHeight="1">
      <c r="A26" s="10" t="s">
        <v>426</v>
      </c>
      <c r="B26" s="10" t="s">
        <v>427</v>
      </c>
      <c r="C26" s="10" t="s">
        <v>423</v>
      </c>
      <c r="D26" s="10" t="s">
        <v>424</v>
      </c>
      <c r="E26" s="10" t="s">
        <v>425</v>
      </c>
      <c r="F26" s="10" t="s">
        <v>163</v>
      </c>
      <c r="G26" s="10" t="s">
        <v>295</v>
      </c>
      <c r="H26" s="11" t="str">
        <f>HYPERLINK("https://www.airitibooks.com/Detail/Detail?PublicationID=P20180208145", "https://www.airitibooks.com/Detail/Detail?PublicationID=P20180208145")</f>
        <v>https://www.airitibooks.com/Detail/Detail?PublicationID=P20180208145</v>
      </c>
    </row>
    <row r="27" spans="1:8" ht="21" customHeight="1">
      <c r="A27" s="10" t="s">
        <v>428</v>
      </c>
      <c r="B27" s="10" t="s">
        <v>429</v>
      </c>
      <c r="C27" s="10" t="s">
        <v>423</v>
      </c>
      <c r="D27" s="10" t="s">
        <v>424</v>
      </c>
      <c r="E27" s="10" t="s">
        <v>425</v>
      </c>
      <c r="F27" s="10" t="s">
        <v>163</v>
      </c>
      <c r="G27" s="10" t="s">
        <v>295</v>
      </c>
      <c r="H27" s="11" t="str">
        <f>HYPERLINK("https://www.airitibooks.com/Detail/Detail?PublicationID=P20180208146", "https://www.airitibooks.com/Detail/Detail?PublicationID=P20180208146")</f>
        <v>https://www.airitibooks.com/Detail/Detail?PublicationID=P20180208146</v>
      </c>
    </row>
    <row r="28" spans="1:8" ht="21" customHeight="1">
      <c r="A28" s="10" t="s">
        <v>430</v>
      </c>
      <c r="B28" s="10" t="s">
        <v>431</v>
      </c>
      <c r="C28" s="10" t="s">
        <v>432</v>
      </c>
      <c r="D28" s="10" t="s">
        <v>433</v>
      </c>
      <c r="E28" s="10" t="s">
        <v>425</v>
      </c>
      <c r="F28" s="10" t="s">
        <v>152</v>
      </c>
      <c r="G28" s="10" t="s">
        <v>359</v>
      </c>
      <c r="H28" s="11" t="str">
        <f>HYPERLINK("https://www.airitibooks.com/Detail/Detail?PublicationID=P20180309085", "https://www.airitibooks.com/Detail/Detail?PublicationID=P20180309085")</f>
        <v>https://www.airitibooks.com/Detail/Detail?PublicationID=P20180309085</v>
      </c>
    </row>
    <row r="29" spans="1:8" ht="21" customHeight="1">
      <c r="A29" s="10" t="s">
        <v>434</v>
      </c>
      <c r="B29" s="10" t="s">
        <v>435</v>
      </c>
      <c r="C29" s="10" t="s">
        <v>362</v>
      </c>
      <c r="D29" s="10" t="s">
        <v>436</v>
      </c>
      <c r="E29" s="10" t="s">
        <v>364</v>
      </c>
      <c r="F29" s="10" t="s">
        <v>163</v>
      </c>
      <c r="G29" s="10" t="s">
        <v>420</v>
      </c>
      <c r="H29" s="11" t="str">
        <f>HYPERLINK("https://www.airitibooks.com/Detail/Detail?PublicationID=P20180330001", "https://www.airitibooks.com/Detail/Detail?PublicationID=P20180330001")</f>
        <v>https://www.airitibooks.com/Detail/Detail?PublicationID=P20180330001</v>
      </c>
    </row>
    <row r="30" spans="1:8" ht="21" customHeight="1">
      <c r="A30" s="10" t="s">
        <v>437</v>
      </c>
      <c r="B30" s="10" t="s">
        <v>438</v>
      </c>
      <c r="C30" s="10" t="s">
        <v>362</v>
      </c>
      <c r="D30" s="10" t="s">
        <v>439</v>
      </c>
      <c r="E30" s="10" t="s">
        <v>364</v>
      </c>
      <c r="F30" s="10" t="s">
        <v>163</v>
      </c>
      <c r="G30" s="10" t="s">
        <v>440</v>
      </c>
      <c r="H30" s="11" t="str">
        <f>HYPERLINK("https://www.airitibooks.com/Detail/Detail?PublicationID=P20180330018", "https://www.airitibooks.com/Detail/Detail?PublicationID=P20180330018")</f>
        <v>https://www.airitibooks.com/Detail/Detail?PublicationID=P20180330018</v>
      </c>
    </row>
    <row r="31" spans="1:8" ht="21" customHeight="1">
      <c r="A31" s="10" t="s">
        <v>441</v>
      </c>
      <c r="B31" s="10" t="s">
        <v>442</v>
      </c>
      <c r="C31" s="10" t="s">
        <v>362</v>
      </c>
      <c r="D31" s="10" t="s">
        <v>443</v>
      </c>
      <c r="E31" s="10" t="s">
        <v>364</v>
      </c>
      <c r="F31" s="10" t="s">
        <v>126</v>
      </c>
      <c r="G31" s="10" t="s">
        <v>444</v>
      </c>
      <c r="H31" s="11" t="str">
        <f>HYPERLINK("https://www.airitibooks.com/Detail/Detail?PublicationID=P20180330030", "https://www.airitibooks.com/Detail/Detail?PublicationID=P20180330030")</f>
        <v>https://www.airitibooks.com/Detail/Detail?PublicationID=P20180330030</v>
      </c>
    </row>
    <row r="32" spans="1:8" ht="21" customHeight="1">
      <c r="A32" s="10" t="s">
        <v>445</v>
      </c>
      <c r="B32" s="10" t="s">
        <v>446</v>
      </c>
      <c r="C32" s="10" t="s">
        <v>362</v>
      </c>
      <c r="D32" s="10" t="s">
        <v>447</v>
      </c>
      <c r="E32" s="10" t="s">
        <v>364</v>
      </c>
      <c r="F32" s="10" t="s">
        <v>172</v>
      </c>
      <c r="G32" s="10" t="s">
        <v>448</v>
      </c>
      <c r="H32" s="11" t="str">
        <f>HYPERLINK("https://www.airitibooks.com/Detail/Detail?PublicationID=P20180330031", "https://www.airitibooks.com/Detail/Detail?PublicationID=P20180330031")</f>
        <v>https://www.airitibooks.com/Detail/Detail?PublicationID=P20180330031</v>
      </c>
    </row>
    <row r="33" spans="1:8" ht="21" customHeight="1">
      <c r="A33" s="10" t="s">
        <v>449</v>
      </c>
      <c r="B33" s="10" t="s">
        <v>450</v>
      </c>
      <c r="C33" s="10" t="s">
        <v>362</v>
      </c>
      <c r="D33" s="10" t="s">
        <v>447</v>
      </c>
      <c r="E33" s="10" t="s">
        <v>364</v>
      </c>
      <c r="F33" s="10" t="s">
        <v>172</v>
      </c>
      <c r="G33" s="10" t="s">
        <v>448</v>
      </c>
      <c r="H33" s="11" t="str">
        <f>HYPERLINK("https://www.airitibooks.com/Detail/Detail?PublicationID=P20180330032", "https://www.airitibooks.com/Detail/Detail?PublicationID=P20180330032")</f>
        <v>https://www.airitibooks.com/Detail/Detail?PublicationID=P20180330032</v>
      </c>
    </row>
    <row r="34" spans="1:8" ht="21" customHeight="1">
      <c r="A34" s="10" t="s">
        <v>451</v>
      </c>
      <c r="B34" s="10" t="s">
        <v>452</v>
      </c>
      <c r="C34" s="10" t="s">
        <v>362</v>
      </c>
      <c r="D34" s="10" t="s">
        <v>443</v>
      </c>
      <c r="E34" s="10" t="s">
        <v>364</v>
      </c>
      <c r="F34" s="10" t="s">
        <v>163</v>
      </c>
      <c r="G34" s="10" t="s">
        <v>453</v>
      </c>
      <c r="H34" s="11" t="str">
        <f>HYPERLINK("https://www.airitibooks.com/Detail/Detail?PublicationID=P20180330037", "https://www.airitibooks.com/Detail/Detail?PublicationID=P20180330037")</f>
        <v>https://www.airitibooks.com/Detail/Detail?PublicationID=P20180330037</v>
      </c>
    </row>
    <row r="35" spans="1:8" ht="21" customHeight="1">
      <c r="A35" s="10" t="s">
        <v>454</v>
      </c>
      <c r="B35" s="10" t="s">
        <v>455</v>
      </c>
      <c r="C35" s="10" t="s">
        <v>362</v>
      </c>
      <c r="D35" s="10" t="s">
        <v>117</v>
      </c>
      <c r="E35" s="10" t="s">
        <v>364</v>
      </c>
      <c r="F35" s="10" t="s">
        <v>163</v>
      </c>
      <c r="G35" s="10" t="s">
        <v>162</v>
      </c>
      <c r="H35" s="11" t="str">
        <f>HYPERLINK("https://www.airitibooks.com/Detail/Detail?PublicationID=P20180330038", "https://www.airitibooks.com/Detail/Detail?PublicationID=P20180330038")</f>
        <v>https://www.airitibooks.com/Detail/Detail?PublicationID=P20180330038</v>
      </c>
    </row>
    <row r="36" spans="1:8" ht="21" customHeight="1">
      <c r="A36" s="10" t="s">
        <v>456</v>
      </c>
      <c r="B36" s="10" t="s">
        <v>457</v>
      </c>
      <c r="C36" s="10" t="s">
        <v>362</v>
      </c>
      <c r="D36" s="10" t="s">
        <v>458</v>
      </c>
      <c r="E36" s="10" t="s">
        <v>364</v>
      </c>
      <c r="F36" s="10" t="s">
        <v>208</v>
      </c>
      <c r="G36" s="10" t="s">
        <v>373</v>
      </c>
      <c r="H36" s="11" t="str">
        <f>HYPERLINK("https://www.airitibooks.com/Detail/Detail?PublicationID=P20180330043", "https://www.airitibooks.com/Detail/Detail?PublicationID=P20180330043")</f>
        <v>https://www.airitibooks.com/Detail/Detail?PublicationID=P20180330043</v>
      </c>
    </row>
    <row r="37" spans="1:8" ht="21" customHeight="1">
      <c r="A37" s="10" t="s">
        <v>459</v>
      </c>
      <c r="B37" s="10" t="s">
        <v>460</v>
      </c>
      <c r="C37" s="10" t="s">
        <v>461</v>
      </c>
      <c r="D37" s="10" t="s">
        <v>462</v>
      </c>
      <c r="E37" s="10" t="s">
        <v>425</v>
      </c>
      <c r="F37" s="10" t="s">
        <v>152</v>
      </c>
      <c r="G37" s="10" t="s">
        <v>151</v>
      </c>
      <c r="H37" s="11" t="str">
        <f>HYPERLINK("https://www.airitibooks.com/Detail/Detail?PublicationID=P20180413041", "https://www.airitibooks.com/Detail/Detail?PublicationID=P20180413041")</f>
        <v>https://www.airitibooks.com/Detail/Detail?PublicationID=P20180413041</v>
      </c>
    </row>
    <row r="38" spans="1:8" ht="21" customHeight="1">
      <c r="A38" s="10" t="s">
        <v>463</v>
      </c>
      <c r="B38" s="10" t="s">
        <v>464</v>
      </c>
      <c r="C38" s="10" t="s">
        <v>461</v>
      </c>
      <c r="D38" s="10" t="s">
        <v>465</v>
      </c>
      <c r="E38" s="10" t="s">
        <v>364</v>
      </c>
      <c r="F38" s="10" t="s">
        <v>152</v>
      </c>
      <c r="G38" s="10" t="s">
        <v>151</v>
      </c>
      <c r="H38" s="11" t="str">
        <f>HYPERLINK("https://www.airitibooks.com/Detail/Detail?PublicationID=P20180413042", "https://www.airitibooks.com/Detail/Detail?PublicationID=P20180413042")</f>
        <v>https://www.airitibooks.com/Detail/Detail?PublicationID=P20180413042</v>
      </c>
    </row>
    <row r="39" spans="1:8" ht="21" customHeight="1">
      <c r="A39" s="10" t="s">
        <v>466</v>
      </c>
      <c r="B39" s="10" t="s">
        <v>467</v>
      </c>
      <c r="C39" s="10" t="s">
        <v>461</v>
      </c>
      <c r="D39" s="10" t="s">
        <v>468</v>
      </c>
      <c r="E39" s="10" t="s">
        <v>425</v>
      </c>
      <c r="F39" s="10" t="s">
        <v>152</v>
      </c>
      <c r="G39" s="10" t="s">
        <v>469</v>
      </c>
      <c r="H39" s="11" t="str">
        <f>HYPERLINK("https://www.airitibooks.com/Detail/Detail?PublicationID=P20180413052", "https://www.airitibooks.com/Detail/Detail?PublicationID=P20180413052")</f>
        <v>https://www.airitibooks.com/Detail/Detail?PublicationID=P20180413052</v>
      </c>
    </row>
    <row r="40" spans="1:8" ht="21" customHeight="1">
      <c r="A40" s="10" t="s">
        <v>470</v>
      </c>
      <c r="B40" s="10" t="s">
        <v>471</v>
      </c>
      <c r="C40" s="10" t="s">
        <v>461</v>
      </c>
      <c r="D40" s="10" t="s">
        <v>472</v>
      </c>
      <c r="E40" s="10" t="s">
        <v>425</v>
      </c>
      <c r="F40" s="10" t="s">
        <v>152</v>
      </c>
      <c r="G40" s="10" t="s">
        <v>359</v>
      </c>
      <c r="H40" s="11" t="str">
        <f>HYPERLINK("https://www.airitibooks.com/Detail/Detail?PublicationID=P20180413056", "https://www.airitibooks.com/Detail/Detail?PublicationID=P20180413056")</f>
        <v>https://www.airitibooks.com/Detail/Detail?PublicationID=P20180413056</v>
      </c>
    </row>
    <row r="41" spans="1:8" ht="21" customHeight="1">
      <c r="A41" s="10" t="s">
        <v>473</v>
      </c>
      <c r="B41" s="10" t="s">
        <v>474</v>
      </c>
      <c r="C41" s="10" t="s">
        <v>461</v>
      </c>
      <c r="D41" s="10" t="s">
        <v>475</v>
      </c>
      <c r="E41" s="10" t="s">
        <v>425</v>
      </c>
      <c r="F41" s="10" t="s">
        <v>152</v>
      </c>
      <c r="G41" s="10" t="s">
        <v>359</v>
      </c>
      <c r="H41" s="11" t="str">
        <f>HYPERLINK("https://www.airitibooks.com/Detail/Detail?PublicationID=P20180413062", "https://www.airitibooks.com/Detail/Detail?PublicationID=P20180413062")</f>
        <v>https://www.airitibooks.com/Detail/Detail?PublicationID=P20180413062</v>
      </c>
    </row>
    <row r="42" spans="1:8" ht="21" customHeight="1">
      <c r="A42" s="10" t="s">
        <v>476</v>
      </c>
      <c r="B42" s="10" t="s">
        <v>477</v>
      </c>
      <c r="C42" s="10" t="s">
        <v>461</v>
      </c>
      <c r="D42" s="10" t="s">
        <v>478</v>
      </c>
      <c r="E42" s="10" t="s">
        <v>425</v>
      </c>
      <c r="F42" s="10" t="s">
        <v>152</v>
      </c>
      <c r="G42" s="10" t="s">
        <v>409</v>
      </c>
      <c r="H42" s="11" t="str">
        <f>HYPERLINK("https://www.airitibooks.com/Detail/Detail?PublicationID=P20180413063", "https://www.airitibooks.com/Detail/Detail?PublicationID=P20180413063")</f>
        <v>https://www.airitibooks.com/Detail/Detail?PublicationID=P20180413063</v>
      </c>
    </row>
    <row r="43" spans="1:8" ht="21" customHeight="1">
      <c r="A43" s="10" t="s">
        <v>118</v>
      </c>
      <c r="B43" s="10" t="s">
        <v>479</v>
      </c>
      <c r="C43" s="10" t="s">
        <v>165</v>
      </c>
      <c r="D43" s="10" t="s">
        <v>6</v>
      </c>
      <c r="E43" s="10" t="s">
        <v>364</v>
      </c>
      <c r="F43" s="10" t="s">
        <v>152</v>
      </c>
      <c r="G43" s="10" t="s">
        <v>151</v>
      </c>
      <c r="H43" s="11" t="str">
        <f>HYPERLINK("https://www.airitibooks.com/Detail/Detail?PublicationID=P20180413086", "https://www.airitibooks.com/Detail/Detail?PublicationID=P20180413086")</f>
        <v>https://www.airitibooks.com/Detail/Detail?PublicationID=P20180413086</v>
      </c>
    </row>
    <row r="44" spans="1:8" ht="21" customHeight="1">
      <c r="A44" s="10" t="s">
        <v>480</v>
      </c>
      <c r="B44" s="10" t="s">
        <v>481</v>
      </c>
      <c r="C44" s="10" t="s">
        <v>482</v>
      </c>
      <c r="D44" s="10" t="s">
        <v>483</v>
      </c>
      <c r="E44" s="10" t="s">
        <v>425</v>
      </c>
      <c r="F44" s="10" t="s">
        <v>126</v>
      </c>
      <c r="G44" s="10" t="s">
        <v>444</v>
      </c>
      <c r="H44" s="11" t="str">
        <f>HYPERLINK("https://www.airitibooks.com/Detail/Detail?PublicationID=P20180511005", "https://www.airitibooks.com/Detail/Detail?PublicationID=P20180511005")</f>
        <v>https://www.airitibooks.com/Detail/Detail?PublicationID=P20180511005</v>
      </c>
    </row>
    <row r="45" spans="1:8" ht="21" customHeight="1">
      <c r="A45" s="10" t="s">
        <v>484</v>
      </c>
      <c r="B45" s="10" t="s">
        <v>485</v>
      </c>
      <c r="C45" s="10" t="s">
        <v>486</v>
      </c>
      <c r="D45" s="10" t="s">
        <v>487</v>
      </c>
      <c r="E45" s="10" t="s">
        <v>364</v>
      </c>
      <c r="F45" s="10" t="s">
        <v>152</v>
      </c>
      <c r="G45" s="10" t="s">
        <v>359</v>
      </c>
      <c r="H45" s="11" t="str">
        <f>HYPERLINK("https://www.airitibooks.com/Detail/Detail?PublicationID=P20180511057", "https://www.airitibooks.com/Detail/Detail?PublicationID=P20180511057")</f>
        <v>https://www.airitibooks.com/Detail/Detail?PublicationID=P20180511057</v>
      </c>
    </row>
    <row r="46" spans="1:8" ht="21" customHeight="1">
      <c r="A46" s="10" t="s">
        <v>488</v>
      </c>
      <c r="B46" s="10" t="s">
        <v>489</v>
      </c>
      <c r="C46" s="10" t="s">
        <v>155</v>
      </c>
      <c r="D46" s="10" t="s">
        <v>490</v>
      </c>
      <c r="E46" s="10" t="s">
        <v>425</v>
      </c>
      <c r="F46" s="10" t="s">
        <v>172</v>
      </c>
      <c r="G46" s="10" t="s">
        <v>174</v>
      </c>
      <c r="H46" s="11" t="str">
        <f>HYPERLINK("https://www.airitibooks.com/Detail/Detail?PublicationID=P20180525003", "https://www.airitibooks.com/Detail/Detail?PublicationID=P20180525003")</f>
        <v>https://www.airitibooks.com/Detail/Detail?PublicationID=P20180525003</v>
      </c>
    </row>
    <row r="47" spans="1:8" ht="21" customHeight="1">
      <c r="A47" s="10" t="s">
        <v>491</v>
      </c>
      <c r="B47" s="10" t="s">
        <v>492</v>
      </c>
      <c r="C47" s="10" t="s">
        <v>155</v>
      </c>
      <c r="D47" s="10" t="s">
        <v>493</v>
      </c>
      <c r="E47" s="10" t="s">
        <v>425</v>
      </c>
      <c r="F47" s="10" t="s">
        <v>163</v>
      </c>
      <c r="G47" s="10" t="s">
        <v>494</v>
      </c>
      <c r="H47" s="11" t="str">
        <f>HYPERLINK("https://www.airitibooks.com/Detail/Detail?PublicationID=P20180525008", "https://www.airitibooks.com/Detail/Detail?PublicationID=P20180525008")</f>
        <v>https://www.airitibooks.com/Detail/Detail?PublicationID=P20180525008</v>
      </c>
    </row>
    <row r="48" spans="1:8" ht="21" customHeight="1">
      <c r="A48" s="10" t="s">
        <v>495</v>
      </c>
      <c r="B48" s="10" t="s">
        <v>496</v>
      </c>
      <c r="C48" s="10" t="s">
        <v>461</v>
      </c>
      <c r="D48" s="10" t="s">
        <v>497</v>
      </c>
      <c r="E48" s="10" t="s">
        <v>425</v>
      </c>
      <c r="F48" s="10" t="s">
        <v>152</v>
      </c>
      <c r="G48" s="10" t="s">
        <v>151</v>
      </c>
      <c r="H48" s="11" t="str">
        <f>HYPERLINK("https://www.airitibooks.com/Detail/Detail?PublicationID=P20180604013", "https://www.airitibooks.com/Detail/Detail?PublicationID=P20180604013")</f>
        <v>https://www.airitibooks.com/Detail/Detail?PublicationID=P20180604013</v>
      </c>
    </row>
    <row r="49" spans="1:8" ht="21" customHeight="1">
      <c r="A49" s="10" t="s">
        <v>498</v>
      </c>
      <c r="B49" s="10" t="s">
        <v>499</v>
      </c>
      <c r="C49" s="10" t="s">
        <v>461</v>
      </c>
      <c r="D49" s="10" t="s">
        <v>497</v>
      </c>
      <c r="E49" s="10" t="s">
        <v>425</v>
      </c>
      <c r="F49" s="10" t="s">
        <v>152</v>
      </c>
      <c r="G49" s="10" t="s">
        <v>151</v>
      </c>
      <c r="H49" s="11" t="str">
        <f>HYPERLINK("https://www.airitibooks.com/Detail/Detail?PublicationID=P20180604015", "https://www.airitibooks.com/Detail/Detail?PublicationID=P20180604015")</f>
        <v>https://www.airitibooks.com/Detail/Detail?PublicationID=P20180604015</v>
      </c>
    </row>
    <row r="50" spans="1:8" ht="21" customHeight="1">
      <c r="A50" s="10" t="s">
        <v>500</v>
      </c>
      <c r="B50" s="10" t="s">
        <v>501</v>
      </c>
      <c r="C50" s="10" t="s">
        <v>155</v>
      </c>
      <c r="D50" s="10" t="s">
        <v>502</v>
      </c>
      <c r="E50" s="10" t="s">
        <v>364</v>
      </c>
      <c r="F50" s="10" t="s">
        <v>208</v>
      </c>
      <c r="G50" s="10" t="s">
        <v>207</v>
      </c>
      <c r="H50" s="11" t="str">
        <f>HYPERLINK("https://www.airitibooks.com/Detail/Detail?PublicationID=P20180612007", "https://www.airitibooks.com/Detail/Detail?PublicationID=P20180612007")</f>
        <v>https://www.airitibooks.com/Detail/Detail?PublicationID=P20180612007</v>
      </c>
    </row>
    <row r="51" spans="1:8" ht="21" customHeight="1">
      <c r="A51" s="10" t="s">
        <v>503</v>
      </c>
      <c r="B51" s="10" t="s">
        <v>504</v>
      </c>
      <c r="C51" s="10" t="s">
        <v>461</v>
      </c>
      <c r="D51" s="10" t="s">
        <v>505</v>
      </c>
      <c r="E51" s="10" t="s">
        <v>425</v>
      </c>
      <c r="F51" s="10" t="s">
        <v>183</v>
      </c>
      <c r="G51" s="10" t="s">
        <v>506</v>
      </c>
      <c r="H51" s="11" t="str">
        <f>HYPERLINK("https://www.airitibooks.com/Detail/Detail?PublicationID=P20180809002", "https://www.airitibooks.com/Detail/Detail?PublicationID=P20180809002")</f>
        <v>https://www.airitibooks.com/Detail/Detail?PublicationID=P20180809002</v>
      </c>
    </row>
    <row r="52" spans="1:8" ht="21" customHeight="1">
      <c r="A52" s="10" t="s">
        <v>507</v>
      </c>
      <c r="B52" s="10" t="s">
        <v>508</v>
      </c>
      <c r="C52" s="10" t="s">
        <v>155</v>
      </c>
      <c r="D52" s="10" t="s">
        <v>509</v>
      </c>
      <c r="E52" s="10" t="s">
        <v>425</v>
      </c>
      <c r="F52" s="10" t="s">
        <v>152</v>
      </c>
      <c r="G52" s="10" t="s">
        <v>469</v>
      </c>
      <c r="H52" s="11" t="str">
        <f>HYPERLINK("https://www.airitibooks.com/Detail/Detail?PublicationID=P20180809032", "https://www.airitibooks.com/Detail/Detail?PublicationID=P20180809032")</f>
        <v>https://www.airitibooks.com/Detail/Detail?PublicationID=P20180809032</v>
      </c>
    </row>
    <row r="53" spans="1:8" ht="21" customHeight="1">
      <c r="A53" s="10" t="s">
        <v>510</v>
      </c>
      <c r="B53" s="10" t="s">
        <v>511</v>
      </c>
      <c r="C53" s="10" t="s">
        <v>155</v>
      </c>
      <c r="D53" s="10" t="s">
        <v>512</v>
      </c>
      <c r="E53" s="10" t="s">
        <v>425</v>
      </c>
      <c r="F53" s="10" t="s">
        <v>152</v>
      </c>
      <c r="G53" s="10" t="s">
        <v>359</v>
      </c>
      <c r="H53" s="11" t="str">
        <f>HYPERLINK("https://www.airitibooks.com/Detail/Detail?PublicationID=P20180809041", "https://www.airitibooks.com/Detail/Detail?PublicationID=P20180809041")</f>
        <v>https://www.airitibooks.com/Detail/Detail?PublicationID=P20180809041</v>
      </c>
    </row>
    <row r="54" spans="1:8" ht="21" customHeight="1">
      <c r="A54" s="10" t="s">
        <v>513</v>
      </c>
      <c r="B54" s="10" t="s">
        <v>514</v>
      </c>
      <c r="C54" s="10" t="s">
        <v>155</v>
      </c>
      <c r="D54" s="10" t="s">
        <v>515</v>
      </c>
      <c r="E54" s="10" t="s">
        <v>425</v>
      </c>
      <c r="F54" s="10" t="s">
        <v>152</v>
      </c>
      <c r="G54" s="10" t="s">
        <v>359</v>
      </c>
      <c r="H54" s="11" t="str">
        <f>HYPERLINK("https://www.airitibooks.com/Detail/Detail?PublicationID=P20180809043", "https://www.airitibooks.com/Detail/Detail?PublicationID=P20180809043")</f>
        <v>https://www.airitibooks.com/Detail/Detail?PublicationID=P20180809043</v>
      </c>
    </row>
    <row r="55" spans="1:8" ht="21" customHeight="1">
      <c r="A55" s="10" t="s">
        <v>516</v>
      </c>
      <c r="B55" s="10" t="s">
        <v>517</v>
      </c>
      <c r="C55" s="10" t="s">
        <v>155</v>
      </c>
      <c r="D55" s="10" t="s">
        <v>518</v>
      </c>
      <c r="E55" s="10" t="s">
        <v>425</v>
      </c>
      <c r="F55" s="10" t="s">
        <v>183</v>
      </c>
      <c r="G55" s="10" t="s">
        <v>182</v>
      </c>
      <c r="H55" s="11" t="str">
        <f>HYPERLINK("https://www.airitibooks.com/Detail/Detail?PublicationID=P20180809047", "https://www.airitibooks.com/Detail/Detail?PublicationID=P20180809047")</f>
        <v>https://www.airitibooks.com/Detail/Detail?PublicationID=P20180809047</v>
      </c>
    </row>
    <row r="56" spans="1:8" ht="21" customHeight="1">
      <c r="A56" s="10" t="s">
        <v>519</v>
      </c>
      <c r="B56" s="10" t="s">
        <v>520</v>
      </c>
      <c r="C56" s="10" t="s">
        <v>155</v>
      </c>
      <c r="D56" s="10" t="s">
        <v>521</v>
      </c>
      <c r="E56" s="10" t="s">
        <v>425</v>
      </c>
      <c r="F56" s="10" t="s">
        <v>172</v>
      </c>
      <c r="G56" s="10" t="s">
        <v>174</v>
      </c>
      <c r="H56" s="11" t="str">
        <f>HYPERLINK("https://www.airitibooks.com/Detail/Detail?PublicationID=P20180813003", "https://www.airitibooks.com/Detail/Detail?PublicationID=P20180813003")</f>
        <v>https://www.airitibooks.com/Detail/Detail?PublicationID=P20180813003</v>
      </c>
    </row>
    <row r="57" spans="1:8" ht="21" customHeight="1">
      <c r="A57" s="10" t="s">
        <v>522</v>
      </c>
      <c r="B57" s="10" t="s">
        <v>523</v>
      </c>
      <c r="C57" s="10" t="s">
        <v>155</v>
      </c>
      <c r="D57" s="10" t="s">
        <v>524</v>
      </c>
      <c r="E57" s="10" t="s">
        <v>425</v>
      </c>
      <c r="F57" s="10" t="s">
        <v>163</v>
      </c>
      <c r="G57" s="10" t="s">
        <v>420</v>
      </c>
      <c r="H57" s="11" t="str">
        <f>HYPERLINK("https://www.airitibooks.com/Detail/Detail?PublicationID=P20180813009", "https://www.airitibooks.com/Detail/Detail?PublicationID=P20180813009")</f>
        <v>https://www.airitibooks.com/Detail/Detail?PublicationID=P20180813009</v>
      </c>
    </row>
    <row r="58" spans="1:8" ht="21" customHeight="1">
      <c r="A58" s="10" t="s">
        <v>525</v>
      </c>
      <c r="B58" s="10" t="s">
        <v>526</v>
      </c>
      <c r="C58" s="10" t="s">
        <v>155</v>
      </c>
      <c r="D58" s="10" t="s">
        <v>527</v>
      </c>
      <c r="E58" s="10" t="s">
        <v>425</v>
      </c>
      <c r="F58" s="10" t="s">
        <v>208</v>
      </c>
      <c r="G58" s="10" t="s">
        <v>528</v>
      </c>
      <c r="H58" s="11" t="str">
        <f>HYPERLINK("https://www.airitibooks.com/Detail/Detail?PublicationID=P20180815002", "https://www.airitibooks.com/Detail/Detail?PublicationID=P20180815002")</f>
        <v>https://www.airitibooks.com/Detail/Detail?PublicationID=P20180815002</v>
      </c>
    </row>
    <row r="59" spans="1:8" ht="21" customHeight="1">
      <c r="A59" s="10" t="s">
        <v>529</v>
      </c>
      <c r="B59" s="10" t="s">
        <v>530</v>
      </c>
      <c r="C59" s="10" t="s">
        <v>423</v>
      </c>
      <c r="D59" s="10" t="s">
        <v>531</v>
      </c>
      <c r="E59" s="10" t="s">
        <v>425</v>
      </c>
      <c r="F59" s="10" t="s">
        <v>172</v>
      </c>
      <c r="G59" s="10" t="s">
        <v>171</v>
      </c>
      <c r="H59" s="11" t="str">
        <f>HYPERLINK("https://www.airitibooks.com/Detail/Detail?PublicationID=P20180816035", "https://www.airitibooks.com/Detail/Detail?PublicationID=P20180816035")</f>
        <v>https://www.airitibooks.com/Detail/Detail?PublicationID=P20180816035</v>
      </c>
    </row>
    <row r="60" spans="1:8" ht="21" customHeight="1">
      <c r="A60" s="10" t="s">
        <v>532</v>
      </c>
      <c r="B60" s="10" t="s">
        <v>533</v>
      </c>
      <c r="C60" s="10" t="s">
        <v>534</v>
      </c>
      <c r="D60" s="10" t="s">
        <v>535</v>
      </c>
      <c r="E60" s="10" t="s">
        <v>364</v>
      </c>
      <c r="F60" s="10" t="s">
        <v>183</v>
      </c>
      <c r="G60" s="10" t="s">
        <v>182</v>
      </c>
      <c r="H60" s="11" t="str">
        <f>HYPERLINK("https://www.airitibooks.com/Detail/Detail?PublicationID=P20180904019", "https://www.airitibooks.com/Detail/Detail?PublicationID=P20180904019")</f>
        <v>https://www.airitibooks.com/Detail/Detail?PublicationID=P20180904019</v>
      </c>
    </row>
    <row r="61" spans="1:8" ht="21" customHeight="1">
      <c r="A61" s="10" t="s">
        <v>536</v>
      </c>
      <c r="B61" s="10" t="s">
        <v>537</v>
      </c>
      <c r="C61" s="10" t="s">
        <v>155</v>
      </c>
      <c r="D61" s="10" t="s">
        <v>538</v>
      </c>
      <c r="E61" s="10" t="s">
        <v>425</v>
      </c>
      <c r="F61" s="10" t="s">
        <v>152</v>
      </c>
      <c r="G61" s="10" t="s">
        <v>359</v>
      </c>
      <c r="H61" s="11" t="str">
        <f>HYPERLINK("https://www.airitibooks.com/Detail/Detail?PublicationID=P20181003008", "https://www.airitibooks.com/Detail/Detail?PublicationID=P20181003008")</f>
        <v>https://www.airitibooks.com/Detail/Detail?PublicationID=P20181003008</v>
      </c>
    </row>
    <row r="62" spans="1:8" ht="21" customHeight="1">
      <c r="A62" s="10" t="s">
        <v>539</v>
      </c>
      <c r="B62" s="10" t="s">
        <v>540</v>
      </c>
      <c r="C62" s="10" t="s">
        <v>541</v>
      </c>
      <c r="D62" s="10" t="s">
        <v>542</v>
      </c>
      <c r="E62" s="10" t="s">
        <v>364</v>
      </c>
      <c r="F62" s="10" t="s">
        <v>152</v>
      </c>
      <c r="G62" s="10" t="s">
        <v>469</v>
      </c>
      <c r="H62" s="11" t="str">
        <f>HYPERLINK("https://www.airitibooks.com/Detail/Detail?PublicationID=P20181019005", "https://www.airitibooks.com/Detail/Detail?PublicationID=P20181019005")</f>
        <v>https://www.airitibooks.com/Detail/Detail?PublicationID=P20181019005</v>
      </c>
    </row>
    <row r="63" spans="1:8" ht="21" customHeight="1">
      <c r="A63" s="10" t="s">
        <v>543</v>
      </c>
      <c r="B63" s="10" t="s">
        <v>544</v>
      </c>
      <c r="C63" s="10" t="s">
        <v>541</v>
      </c>
      <c r="D63" s="10" t="s">
        <v>545</v>
      </c>
      <c r="E63" s="10" t="s">
        <v>546</v>
      </c>
      <c r="F63" s="10" t="s">
        <v>152</v>
      </c>
      <c r="G63" s="10" t="s">
        <v>547</v>
      </c>
      <c r="H63" s="11" t="str">
        <f>HYPERLINK("https://www.airitibooks.com/Detail/Detail?PublicationID=P20181022008", "https://www.airitibooks.com/Detail/Detail?PublicationID=P20181022008")</f>
        <v>https://www.airitibooks.com/Detail/Detail?PublicationID=P20181022008</v>
      </c>
    </row>
    <row r="64" spans="1:8" ht="21" customHeight="1">
      <c r="A64" s="10" t="s">
        <v>548</v>
      </c>
      <c r="B64" s="10" t="s">
        <v>549</v>
      </c>
      <c r="C64" s="10" t="s">
        <v>155</v>
      </c>
      <c r="D64" s="10" t="s">
        <v>550</v>
      </c>
      <c r="E64" s="10" t="s">
        <v>425</v>
      </c>
      <c r="F64" s="10" t="s">
        <v>152</v>
      </c>
      <c r="G64" s="10" t="s">
        <v>359</v>
      </c>
      <c r="H64" s="11" t="str">
        <f>HYPERLINK("https://www.airitibooks.com/Detail/Detail?PublicationID=P20181024006", "https://www.airitibooks.com/Detail/Detail?PublicationID=P20181024006")</f>
        <v>https://www.airitibooks.com/Detail/Detail?PublicationID=P20181024006</v>
      </c>
    </row>
    <row r="65" spans="1:8" ht="21" customHeight="1">
      <c r="A65" s="10" t="s">
        <v>551</v>
      </c>
      <c r="B65" s="10" t="s">
        <v>552</v>
      </c>
      <c r="C65" s="10" t="s">
        <v>155</v>
      </c>
      <c r="D65" s="10" t="s">
        <v>553</v>
      </c>
      <c r="E65" s="10" t="s">
        <v>425</v>
      </c>
      <c r="F65" s="10" t="s">
        <v>152</v>
      </c>
      <c r="G65" s="10" t="s">
        <v>469</v>
      </c>
      <c r="H65" s="11" t="str">
        <f>HYPERLINK("https://www.airitibooks.com/Detail/Detail?PublicationID=P20181024007", "https://www.airitibooks.com/Detail/Detail?PublicationID=P20181024007")</f>
        <v>https://www.airitibooks.com/Detail/Detail?PublicationID=P20181024007</v>
      </c>
    </row>
    <row r="66" spans="1:8" ht="21" customHeight="1">
      <c r="A66" s="10" t="s">
        <v>554</v>
      </c>
      <c r="B66" s="10" t="s">
        <v>555</v>
      </c>
      <c r="C66" s="10" t="s">
        <v>155</v>
      </c>
      <c r="D66" s="10" t="s">
        <v>556</v>
      </c>
      <c r="E66" s="10" t="s">
        <v>425</v>
      </c>
      <c r="F66" s="10" t="s">
        <v>172</v>
      </c>
      <c r="G66" s="10" t="s">
        <v>174</v>
      </c>
      <c r="H66" s="11" t="str">
        <f>HYPERLINK("https://www.airitibooks.com/Detail/Detail?PublicationID=P20181106016", "https://www.airitibooks.com/Detail/Detail?PublicationID=P20181106016")</f>
        <v>https://www.airitibooks.com/Detail/Detail?PublicationID=P20181106016</v>
      </c>
    </row>
    <row r="67" spans="1:8" ht="21" customHeight="1">
      <c r="A67" s="10" t="s">
        <v>557</v>
      </c>
      <c r="B67" s="10" t="s">
        <v>558</v>
      </c>
      <c r="C67" s="10" t="s">
        <v>155</v>
      </c>
      <c r="D67" s="10" t="s">
        <v>559</v>
      </c>
      <c r="E67" s="10" t="s">
        <v>425</v>
      </c>
      <c r="F67" s="10" t="s">
        <v>152</v>
      </c>
      <c r="G67" s="10" t="s">
        <v>359</v>
      </c>
      <c r="H67" s="11" t="str">
        <f>HYPERLINK("https://www.airitibooks.com/Detail/Detail?PublicationID=P20181127009", "https://www.airitibooks.com/Detail/Detail?PublicationID=P20181127009")</f>
        <v>https://www.airitibooks.com/Detail/Detail?PublicationID=P20181127009</v>
      </c>
    </row>
    <row r="68" spans="1:8" ht="21" customHeight="1">
      <c r="A68" s="10" t="s">
        <v>560</v>
      </c>
      <c r="B68" s="10" t="s">
        <v>561</v>
      </c>
      <c r="C68" s="10" t="s">
        <v>165</v>
      </c>
      <c r="D68" s="10" t="s">
        <v>6</v>
      </c>
      <c r="E68" s="10" t="s">
        <v>425</v>
      </c>
      <c r="F68" s="10" t="s">
        <v>152</v>
      </c>
      <c r="G68" s="10" t="s">
        <v>151</v>
      </c>
      <c r="H68" s="11" t="str">
        <f>HYPERLINK("https://www.airitibooks.com/Detail/Detail?PublicationID=P20181221061", "https://www.airitibooks.com/Detail/Detail?PublicationID=P20181221061")</f>
        <v>https://www.airitibooks.com/Detail/Detail?PublicationID=P20181221061</v>
      </c>
    </row>
    <row r="69" spans="1:8" ht="21" customHeight="1">
      <c r="A69" s="10" t="s">
        <v>562</v>
      </c>
      <c r="B69" s="10" t="s">
        <v>563</v>
      </c>
      <c r="C69" s="10" t="s">
        <v>564</v>
      </c>
      <c r="D69" s="10" t="s">
        <v>565</v>
      </c>
      <c r="E69" s="10" t="s">
        <v>425</v>
      </c>
      <c r="F69" s="10" t="s">
        <v>172</v>
      </c>
      <c r="G69" s="10" t="s">
        <v>171</v>
      </c>
      <c r="H69" s="11" t="str">
        <f>HYPERLINK("https://www.airitibooks.com/Detail/Detail?PublicationID=P20181221068", "https://www.airitibooks.com/Detail/Detail?PublicationID=P20181221068")</f>
        <v>https://www.airitibooks.com/Detail/Detail?PublicationID=P20181221068</v>
      </c>
    </row>
    <row r="70" spans="1:8" ht="21" customHeight="1">
      <c r="A70" s="10" t="s">
        <v>566</v>
      </c>
      <c r="B70" s="10" t="s">
        <v>567</v>
      </c>
      <c r="C70" s="10" t="s">
        <v>362</v>
      </c>
      <c r="D70" s="10" t="s">
        <v>568</v>
      </c>
      <c r="E70" s="10" t="s">
        <v>425</v>
      </c>
      <c r="F70" s="10" t="s">
        <v>208</v>
      </c>
      <c r="G70" s="10" t="s">
        <v>569</v>
      </c>
      <c r="H70" s="11" t="str">
        <f>HYPERLINK("https://www.airitibooks.com/Detail/Detail?PublicationID=P20181224001", "https://www.airitibooks.com/Detail/Detail?PublicationID=P20181224001")</f>
        <v>https://www.airitibooks.com/Detail/Detail?PublicationID=P20181224001</v>
      </c>
    </row>
    <row r="71" spans="1:8" ht="21" customHeight="1">
      <c r="A71" s="10" t="s">
        <v>570</v>
      </c>
      <c r="B71" s="10" t="s">
        <v>571</v>
      </c>
      <c r="C71" s="10" t="s">
        <v>362</v>
      </c>
      <c r="D71" s="10" t="s">
        <v>572</v>
      </c>
      <c r="E71" s="10" t="s">
        <v>425</v>
      </c>
      <c r="F71" s="10" t="s">
        <v>208</v>
      </c>
      <c r="G71" s="10" t="s">
        <v>569</v>
      </c>
      <c r="H71" s="11" t="str">
        <f>HYPERLINK("https://www.airitibooks.com/Detail/Detail?PublicationID=P20181224002", "https://www.airitibooks.com/Detail/Detail?PublicationID=P20181224002")</f>
        <v>https://www.airitibooks.com/Detail/Detail?PublicationID=P20181224002</v>
      </c>
    </row>
    <row r="72" spans="1:8" ht="21" customHeight="1">
      <c r="A72" s="10" t="s">
        <v>573</v>
      </c>
      <c r="B72" s="10" t="s">
        <v>574</v>
      </c>
      <c r="C72" s="10" t="s">
        <v>362</v>
      </c>
      <c r="D72" s="10" t="s">
        <v>575</v>
      </c>
      <c r="E72" s="10" t="s">
        <v>425</v>
      </c>
      <c r="F72" s="10" t="s">
        <v>208</v>
      </c>
      <c r="G72" s="10" t="s">
        <v>569</v>
      </c>
      <c r="H72" s="11" t="str">
        <f>HYPERLINK("https://www.airitibooks.com/Detail/Detail?PublicationID=P20181224006", "https://www.airitibooks.com/Detail/Detail?PublicationID=P20181224006")</f>
        <v>https://www.airitibooks.com/Detail/Detail?PublicationID=P20181224006</v>
      </c>
    </row>
    <row r="73" spans="1:8" ht="21" customHeight="1">
      <c r="A73" s="10" t="s">
        <v>576</v>
      </c>
      <c r="B73" s="10" t="s">
        <v>577</v>
      </c>
      <c r="C73" s="10" t="s">
        <v>362</v>
      </c>
      <c r="D73" s="10" t="s">
        <v>578</v>
      </c>
      <c r="E73" s="10" t="s">
        <v>425</v>
      </c>
      <c r="F73" s="10" t="s">
        <v>163</v>
      </c>
      <c r="G73" s="10" t="s">
        <v>162</v>
      </c>
      <c r="H73" s="11" t="str">
        <f>HYPERLINK("https://www.airitibooks.com/Detail/Detail?PublicationID=P20181224011", "https://www.airitibooks.com/Detail/Detail?PublicationID=P20181224011")</f>
        <v>https://www.airitibooks.com/Detail/Detail?PublicationID=P20181224011</v>
      </c>
    </row>
    <row r="74" spans="1:8" ht="21" customHeight="1">
      <c r="A74" s="10" t="s">
        <v>579</v>
      </c>
      <c r="B74" s="10" t="s">
        <v>580</v>
      </c>
      <c r="C74" s="10" t="s">
        <v>362</v>
      </c>
      <c r="D74" s="10" t="s">
        <v>581</v>
      </c>
      <c r="E74" s="10" t="s">
        <v>425</v>
      </c>
      <c r="F74" s="10" t="s">
        <v>163</v>
      </c>
      <c r="G74" s="10" t="s">
        <v>162</v>
      </c>
      <c r="H74" s="11" t="str">
        <f>HYPERLINK("https://www.airitibooks.com/Detail/Detail?PublicationID=P20181224012", "https://www.airitibooks.com/Detail/Detail?PublicationID=P20181224012")</f>
        <v>https://www.airitibooks.com/Detail/Detail?PublicationID=P20181224012</v>
      </c>
    </row>
    <row r="75" spans="1:8" ht="21" customHeight="1">
      <c r="A75" s="10" t="s">
        <v>582</v>
      </c>
      <c r="B75" s="10" t="s">
        <v>583</v>
      </c>
      <c r="C75" s="10" t="s">
        <v>362</v>
      </c>
      <c r="D75" s="10" t="s">
        <v>584</v>
      </c>
      <c r="E75" s="10" t="s">
        <v>425</v>
      </c>
      <c r="F75" s="10" t="s">
        <v>163</v>
      </c>
      <c r="G75" s="10" t="s">
        <v>585</v>
      </c>
      <c r="H75" s="11" t="str">
        <f>HYPERLINK("https://www.airitibooks.com/Detail/Detail?PublicationID=P20181224013", "https://www.airitibooks.com/Detail/Detail?PublicationID=P20181224013")</f>
        <v>https://www.airitibooks.com/Detail/Detail?PublicationID=P20181224013</v>
      </c>
    </row>
    <row r="76" spans="1:8" ht="21" customHeight="1">
      <c r="A76" s="10" t="s">
        <v>586</v>
      </c>
      <c r="B76" s="10" t="s">
        <v>587</v>
      </c>
      <c r="C76" s="10" t="s">
        <v>541</v>
      </c>
      <c r="D76" s="10" t="s">
        <v>588</v>
      </c>
      <c r="E76" s="10" t="s">
        <v>425</v>
      </c>
      <c r="F76" s="10" t="s">
        <v>152</v>
      </c>
      <c r="G76" s="10" t="s">
        <v>547</v>
      </c>
      <c r="H76" s="11" t="str">
        <f>HYPERLINK("https://www.airitibooks.com/Detail/Detail?PublicationID=P20181228059", "https://www.airitibooks.com/Detail/Detail?PublicationID=P20181228059")</f>
        <v>https://www.airitibooks.com/Detail/Detail?PublicationID=P20181228059</v>
      </c>
    </row>
    <row r="77" spans="1:8" ht="21" customHeight="1">
      <c r="A77" s="10" t="s">
        <v>589</v>
      </c>
      <c r="B77" s="10" t="s">
        <v>590</v>
      </c>
      <c r="C77" s="10" t="s">
        <v>541</v>
      </c>
      <c r="D77" s="10" t="s">
        <v>591</v>
      </c>
      <c r="E77" s="10" t="s">
        <v>214</v>
      </c>
      <c r="F77" s="10" t="s">
        <v>152</v>
      </c>
      <c r="G77" s="10" t="s">
        <v>469</v>
      </c>
      <c r="H77" s="11" t="str">
        <f>HYPERLINK("https://www.airitibooks.com/Detail/Detail?PublicationID=P20190214145", "https://www.airitibooks.com/Detail/Detail?PublicationID=P20190214145")</f>
        <v>https://www.airitibooks.com/Detail/Detail?PublicationID=P20190214145</v>
      </c>
    </row>
    <row r="78" spans="1:8" ht="21" customHeight="1">
      <c r="A78" s="10" t="s">
        <v>592</v>
      </c>
      <c r="B78" s="10" t="s">
        <v>593</v>
      </c>
      <c r="C78" s="10" t="s">
        <v>461</v>
      </c>
      <c r="D78" s="10" t="s">
        <v>475</v>
      </c>
      <c r="E78" s="10" t="s">
        <v>425</v>
      </c>
      <c r="F78" s="10" t="s">
        <v>152</v>
      </c>
      <c r="G78" s="10" t="s">
        <v>594</v>
      </c>
      <c r="H78" s="11" t="str">
        <f>HYPERLINK("https://www.airitibooks.com/Detail/Detail?PublicationID=P20190218014", "https://www.airitibooks.com/Detail/Detail?PublicationID=P20190218014")</f>
        <v>https://www.airitibooks.com/Detail/Detail?PublicationID=P20190218014</v>
      </c>
    </row>
    <row r="79" spans="1:8" ht="21" customHeight="1">
      <c r="A79" s="10" t="s">
        <v>595</v>
      </c>
      <c r="B79" s="10" t="s">
        <v>596</v>
      </c>
      <c r="C79" s="10" t="s">
        <v>461</v>
      </c>
      <c r="D79" s="10" t="s">
        <v>597</v>
      </c>
      <c r="E79" s="10" t="s">
        <v>425</v>
      </c>
      <c r="F79" s="10" t="s">
        <v>183</v>
      </c>
      <c r="G79" s="10" t="s">
        <v>213</v>
      </c>
      <c r="H79" s="11" t="str">
        <f>HYPERLINK("https://www.airitibooks.com/Detail/Detail?PublicationID=P20190218019", "https://www.airitibooks.com/Detail/Detail?PublicationID=P20190218019")</f>
        <v>https://www.airitibooks.com/Detail/Detail?PublicationID=P20190218019</v>
      </c>
    </row>
    <row r="80" spans="1:8" ht="21" customHeight="1">
      <c r="A80" s="10" t="s">
        <v>598</v>
      </c>
      <c r="B80" s="10" t="s">
        <v>599</v>
      </c>
      <c r="C80" s="10" t="s">
        <v>461</v>
      </c>
      <c r="D80" s="10" t="s">
        <v>600</v>
      </c>
      <c r="E80" s="10" t="s">
        <v>425</v>
      </c>
      <c r="F80" s="10" t="s">
        <v>152</v>
      </c>
      <c r="G80" s="10" t="s">
        <v>30</v>
      </c>
      <c r="H80" s="11" t="str">
        <f>HYPERLINK("https://www.airitibooks.com/Detail/Detail?PublicationID=P20190218035", "https://www.airitibooks.com/Detail/Detail?PublicationID=P20190218035")</f>
        <v>https://www.airitibooks.com/Detail/Detail?PublicationID=P20190218035</v>
      </c>
    </row>
    <row r="81" spans="1:8" ht="21" customHeight="1">
      <c r="A81" s="10" t="s">
        <v>601</v>
      </c>
      <c r="B81" s="10" t="s">
        <v>602</v>
      </c>
      <c r="C81" s="10" t="s">
        <v>461</v>
      </c>
      <c r="D81" s="10" t="s">
        <v>603</v>
      </c>
      <c r="E81" s="10" t="s">
        <v>214</v>
      </c>
      <c r="F81" s="10" t="s">
        <v>152</v>
      </c>
      <c r="G81" s="10" t="s">
        <v>30</v>
      </c>
      <c r="H81" s="11" t="str">
        <f>HYPERLINK("https://www.airitibooks.com/Detail/Detail?PublicationID=P20190218036", "https://www.airitibooks.com/Detail/Detail?PublicationID=P20190218036")</f>
        <v>https://www.airitibooks.com/Detail/Detail?PublicationID=P20190218036</v>
      </c>
    </row>
    <row r="82" spans="1:8" ht="21" customHeight="1">
      <c r="A82" s="10" t="s">
        <v>604</v>
      </c>
      <c r="B82" s="10" t="s">
        <v>605</v>
      </c>
      <c r="C82" s="10" t="s">
        <v>606</v>
      </c>
      <c r="D82" s="10" t="s">
        <v>607</v>
      </c>
      <c r="E82" s="10" t="s">
        <v>425</v>
      </c>
      <c r="F82" s="10" t="s">
        <v>163</v>
      </c>
      <c r="G82" s="10" t="s">
        <v>420</v>
      </c>
      <c r="H82" s="11" t="str">
        <f>HYPERLINK("https://www.airitibooks.com/Detail/Detail?PublicationID=P20190307095", "https://www.airitibooks.com/Detail/Detail?PublicationID=P20190307095")</f>
        <v>https://www.airitibooks.com/Detail/Detail?PublicationID=P20190307095</v>
      </c>
    </row>
    <row r="83" spans="1:8" ht="21" customHeight="1">
      <c r="A83" s="10" t="s">
        <v>608</v>
      </c>
      <c r="B83" s="10" t="s">
        <v>609</v>
      </c>
      <c r="C83" s="10" t="s">
        <v>534</v>
      </c>
      <c r="D83" s="10" t="s">
        <v>610</v>
      </c>
      <c r="E83" s="10" t="s">
        <v>425</v>
      </c>
      <c r="F83" s="10" t="s">
        <v>142</v>
      </c>
      <c r="G83" s="10" t="s">
        <v>277</v>
      </c>
      <c r="H83" s="11" t="str">
        <f>HYPERLINK("https://www.airitibooks.com/Detail/Detail?PublicationID=P20190308057", "https://www.airitibooks.com/Detail/Detail?PublicationID=P20190308057")</f>
        <v>https://www.airitibooks.com/Detail/Detail?PublicationID=P20190308057</v>
      </c>
    </row>
    <row r="84" spans="1:8" ht="21" customHeight="1">
      <c r="A84" s="10" t="s">
        <v>611</v>
      </c>
      <c r="B84" s="10" t="s">
        <v>612</v>
      </c>
      <c r="C84" s="10" t="s">
        <v>613</v>
      </c>
      <c r="D84" s="10" t="s">
        <v>614</v>
      </c>
      <c r="E84" s="10" t="s">
        <v>425</v>
      </c>
      <c r="F84" s="10" t="s">
        <v>183</v>
      </c>
      <c r="G84" s="10" t="s">
        <v>213</v>
      </c>
      <c r="H84" s="11" t="str">
        <f>HYPERLINK("https://www.airitibooks.com/Detail/Detail?PublicationID=P20190322052", "https://www.airitibooks.com/Detail/Detail?PublicationID=P20190322052")</f>
        <v>https://www.airitibooks.com/Detail/Detail?PublicationID=P20190322052</v>
      </c>
    </row>
    <row r="85" spans="1:8" ht="21" customHeight="1">
      <c r="A85" s="10" t="s">
        <v>615</v>
      </c>
      <c r="B85" s="10" t="s">
        <v>616</v>
      </c>
      <c r="C85" s="10" t="s">
        <v>617</v>
      </c>
      <c r="D85" s="10" t="s">
        <v>618</v>
      </c>
      <c r="E85" s="10" t="s">
        <v>425</v>
      </c>
      <c r="F85" s="10" t="s">
        <v>152</v>
      </c>
      <c r="G85" s="10" t="s">
        <v>359</v>
      </c>
      <c r="H85" s="11" t="str">
        <f>HYPERLINK("https://www.airitibooks.com/Detail/Detail?PublicationID=P20190322090", "https://www.airitibooks.com/Detail/Detail?PublicationID=P20190322090")</f>
        <v>https://www.airitibooks.com/Detail/Detail?PublicationID=P20190322090</v>
      </c>
    </row>
    <row r="86" spans="1:8" ht="21" customHeight="1">
      <c r="A86" s="10" t="s">
        <v>619</v>
      </c>
      <c r="B86" s="10" t="s">
        <v>620</v>
      </c>
      <c r="C86" s="10" t="s">
        <v>621</v>
      </c>
      <c r="D86" s="10" t="s">
        <v>622</v>
      </c>
      <c r="E86" s="10" t="s">
        <v>623</v>
      </c>
      <c r="F86" s="10" t="s">
        <v>126</v>
      </c>
      <c r="G86" s="10" t="s">
        <v>132</v>
      </c>
      <c r="H86" s="11" t="str">
        <f>HYPERLINK("https://www.airitibooks.com/Detail/Detail?PublicationID=P20190329001", "https://www.airitibooks.com/Detail/Detail?PublicationID=P20190329001")</f>
        <v>https://www.airitibooks.com/Detail/Detail?PublicationID=P20190329001</v>
      </c>
    </row>
    <row r="87" spans="1:8" ht="21" customHeight="1">
      <c r="A87" s="10" t="s">
        <v>624</v>
      </c>
      <c r="B87" s="10" t="s">
        <v>625</v>
      </c>
      <c r="C87" s="10" t="s">
        <v>541</v>
      </c>
      <c r="D87" s="10" t="s">
        <v>626</v>
      </c>
      <c r="E87" s="10" t="s">
        <v>214</v>
      </c>
      <c r="F87" s="10" t="s">
        <v>152</v>
      </c>
      <c r="G87" s="10" t="s">
        <v>469</v>
      </c>
      <c r="H87" s="11" t="str">
        <f>HYPERLINK("https://www.airitibooks.com/Detail/Detail?PublicationID=P20190329081", "https://www.airitibooks.com/Detail/Detail?PublicationID=P20190329081")</f>
        <v>https://www.airitibooks.com/Detail/Detail?PublicationID=P20190329081</v>
      </c>
    </row>
    <row r="88" spans="1:8" ht="21" customHeight="1">
      <c r="A88" s="10" t="s">
        <v>627</v>
      </c>
      <c r="B88" s="10" t="s">
        <v>628</v>
      </c>
      <c r="C88" s="10" t="s">
        <v>541</v>
      </c>
      <c r="D88" s="10" t="s">
        <v>629</v>
      </c>
      <c r="E88" s="10" t="s">
        <v>214</v>
      </c>
      <c r="F88" s="10" t="s">
        <v>183</v>
      </c>
      <c r="G88" s="10" t="s">
        <v>213</v>
      </c>
      <c r="H88" s="11" t="str">
        <f>HYPERLINK("https://www.airitibooks.com/Detail/Detail?PublicationID=P20190329082", "https://www.airitibooks.com/Detail/Detail?PublicationID=P20190329082")</f>
        <v>https://www.airitibooks.com/Detail/Detail?PublicationID=P20190329082</v>
      </c>
    </row>
    <row r="89" spans="1:8" ht="21" customHeight="1">
      <c r="A89" s="10" t="s">
        <v>630</v>
      </c>
      <c r="B89" s="10" t="s">
        <v>631</v>
      </c>
      <c r="C89" s="10" t="s">
        <v>632</v>
      </c>
      <c r="D89" s="10" t="s">
        <v>633</v>
      </c>
      <c r="E89" s="10" t="s">
        <v>425</v>
      </c>
      <c r="F89" s="10" t="s">
        <v>152</v>
      </c>
      <c r="G89" s="10" t="s">
        <v>359</v>
      </c>
      <c r="H89" s="11" t="str">
        <f>HYPERLINK("https://www.airitibooks.com/Detail/Detail?PublicationID=P20190425006", "https://www.airitibooks.com/Detail/Detail?PublicationID=P20190425006")</f>
        <v>https://www.airitibooks.com/Detail/Detail?PublicationID=P20190425006</v>
      </c>
    </row>
    <row r="90" spans="1:8" ht="21" customHeight="1">
      <c r="A90" s="10" t="s">
        <v>634</v>
      </c>
      <c r="B90" s="10" t="s">
        <v>635</v>
      </c>
      <c r="C90" s="10" t="s">
        <v>176</v>
      </c>
      <c r="D90" s="10" t="s">
        <v>636</v>
      </c>
      <c r="E90" s="10" t="s">
        <v>425</v>
      </c>
      <c r="F90" s="10" t="s">
        <v>183</v>
      </c>
      <c r="G90" s="10" t="s">
        <v>182</v>
      </c>
      <c r="H90" s="11" t="str">
        <f>HYPERLINK("https://www.airitibooks.com/Detail/Detail?PublicationID=P20190510116", "https://www.airitibooks.com/Detail/Detail?PublicationID=P20190510116")</f>
        <v>https://www.airitibooks.com/Detail/Detail?PublicationID=P20190510116</v>
      </c>
    </row>
    <row r="91" spans="1:8" ht="21" customHeight="1">
      <c r="A91" s="10" t="s">
        <v>637</v>
      </c>
      <c r="B91" s="10" t="s">
        <v>638</v>
      </c>
      <c r="C91" s="10" t="s">
        <v>176</v>
      </c>
      <c r="D91" s="10" t="s">
        <v>639</v>
      </c>
      <c r="E91" s="10" t="s">
        <v>425</v>
      </c>
      <c r="F91" s="10" t="s">
        <v>142</v>
      </c>
      <c r="G91" s="10" t="s">
        <v>277</v>
      </c>
      <c r="H91" s="11" t="str">
        <f>HYPERLINK("https://www.airitibooks.com/Detail/Detail?PublicationID=P20190510143", "https://www.airitibooks.com/Detail/Detail?PublicationID=P20190510143")</f>
        <v>https://www.airitibooks.com/Detail/Detail?PublicationID=P20190510143</v>
      </c>
    </row>
    <row r="92" spans="1:8" ht="21" customHeight="1">
      <c r="A92" s="10" t="s">
        <v>640</v>
      </c>
      <c r="B92" s="10" t="s">
        <v>641</v>
      </c>
      <c r="C92" s="10" t="s">
        <v>155</v>
      </c>
      <c r="D92" s="10" t="s">
        <v>642</v>
      </c>
      <c r="E92" s="10" t="s">
        <v>425</v>
      </c>
      <c r="F92" s="10" t="s">
        <v>152</v>
      </c>
      <c r="G92" s="10" t="s">
        <v>359</v>
      </c>
      <c r="H92" s="11" t="str">
        <f>HYPERLINK("https://www.airitibooks.com/Detail/Detail?PublicationID=P20190531042", "https://www.airitibooks.com/Detail/Detail?PublicationID=P20190531042")</f>
        <v>https://www.airitibooks.com/Detail/Detail?PublicationID=P20190531042</v>
      </c>
    </row>
    <row r="93" spans="1:8" ht="21" customHeight="1">
      <c r="A93" s="10" t="s">
        <v>643</v>
      </c>
      <c r="B93" s="10" t="s">
        <v>644</v>
      </c>
      <c r="C93" s="10" t="s">
        <v>155</v>
      </c>
      <c r="D93" s="10" t="s">
        <v>645</v>
      </c>
      <c r="E93" s="10" t="s">
        <v>214</v>
      </c>
      <c r="F93" s="10" t="s">
        <v>172</v>
      </c>
      <c r="G93" s="10" t="s">
        <v>171</v>
      </c>
      <c r="H93" s="11" t="str">
        <f>HYPERLINK("https://www.airitibooks.com/Detail/Detail?PublicationID=P20190606013", "https://www.airitibooks.com/Detail/Detail?PublicationID=P20190606013")</f>
        <v>https://www.airitibooks.com/Detail/Detail?PublicationID=P20190606013</v>
      </c>
    </row>
    <row r="94" spans="1:8" ht="21" customHeight="1">
      <c r="A94" s="10" t="s">
        <v>646</v>
      </c>
      <c r="B94" s="10" t="s">
        <v>647</v>
      </c>
      <c r="C94" s="10" t="s">
        <v>155</v>
      </c>
      <c r="D94" s="10" t="s">
        <v>648</v>
      </c>
      <c r="E94" s="10" t="s">
        <v>214</v>
      </c>
      <c r="F94" s="10" t="s">
        <v>152</v>
      </c>
      <c r="G94" s="10" t="s">
        <v>359</v>
      </c>
      <c r="H94" s="11" t="str">
        <f>HYPERLINK("https://www.airitibooks.com/Detail/Detail?PublicationID=P20190614022", "https://www.airitibooks.com/Detail/Detail?PublicationID=P20190614022")</f>
        <v>https://www.airitibooks.com/Detail/Detail?PublicationID=P20190614022</v>
      </c>
    </row>
    <row r="95" spans="1:8" ht="21" customHeight="1">
      <c r="A95" s="10" t="s">
        <v>649</v>
      </c>
      <c r="B95" s="10" t="s">
        <v>650</v>
      </c>
      <c r="C95" s="10" t="s">
        <v>482</v>
      </c>
      <c r="D95" s="10" t="s">
        <v>651</v>
      </c>
      <c r="E95" s="10" t="s">
        <v>214</v>
      </c>
      <c r="F95" s="10" t="s">
        <v>172</v>
      </c>
      <c r="G95" s="10" t="s">
        <v>174</v>
      </c>
      <c r="H95" s="11" t="str">
        <f>HYPERLINK("https://www.airitibooks.com/Detail/Detail?PublicationID=P20190620024", "https://www.airitibooks.com/Detail/Detail?PublicationID=P20190620024")</f>
        <v>https://www.airitibooks.com/Detail/Detail?PublicationID=P20190620024</v>
      </c>
    </row>
    <row r="96" spans="1:8" ht="21" customHeight="1">
      <c r="A96" s="10" t="s">
        <v>652</v>
      </c>
      <c r="B96" s="10" t="s">
        <v>653</v>
      </c>
      <c r="C96" s="10" t="s">
        <v>654</v>
      </c>
      <c r="D96" s="10" t="s">
        <v>655</v>
      </c>
      <c r="E96" s="10" t="s">
        <v>214</v>
      </c>
      <c r="F96" s="10" t="s">
        <v>152</v>
      </c>
      <c r="G96" s="10" t="s">
        <v>547</v>
      </c>
      <c r="H96" s="11" t="str">
        <f>HYPERLINK("https://www.airitibooks.com/Detail/Detail?PublicationID=P20190627125", "https://www.airitibooks.com/Detail/Detail?PublicationID=P20190627125")</f>
        <v>https://www.airitibooks.com/Detail/Detail?PublicationID=P20190627125</v>
      </c>
    </row>
    <row r="97" spans="1:8" ht="21" customHeight="1">
      <c r="A97" s="10" t="s">
        <v>656</v>
      </c>
      <c r="B97" s="10" t="s">
        <v>657</v>
      </c>
      <c r="C97" s="10" t="s">
        <v>654</v>
      </c>
      <c r="D97" s="10" t="s">
        <v>658</v>
      </c>
      <c r="E97" s="10" t="s">
        <v>214</v>
      </c>
      <c r="F97" s="10" t="s">
        <v>152</v>
      </c>
      <c r="G97" s="10" t="s">
        <v>547</v>
      </c>
      <c r="H97" s="11" t="str">
        <f>HYPERLINK("https://www.airitibooks.com/Detail/Detail?PublicationID=P20190627126", "https://www.airitibooks.com/Detail/Detail?PublicationID=P20190627126")</f>
        <v>https://www.airitibooks.com/Detail/Detail?PublicationID=P20190627126</v>
      </c>
    </row>
    <row r="98" spans="1:8" ht="21" customHeight="1">
      <c r="A98" s="10" t="s">
        <v>659</v>
      </c>
      <c r="B98" s="10" t="s">
        <v>660</v>
      </c>
      <c r="C98" s="10" t="s">
        <v>155</v>
      </c>
      <c r="D98" s="10" t="s">
        <v>661</v>
      </c>
      <c r="E98" s="10" t="s">
        <v>214</v>
      </c>
      <c r="F98" s="10" t="s">
        <v>172</v>
      </c>
      <c r="G98" s="10" t="s">
        <v>662</v>
      </c>
      <c r="H98" s="11" t="str">
        <f>HYPERLINK("https://www.airitibooks.com/Detail/Detail?PublicationID=P20190705002", "https://www.airitibooks.com/Detail/Detail?PublicationID=P20190705002")</f>
        <v>https://www.airitibooks.com/Detail/Detail?PublicationID=P20190705002</v>
      </c>
    </row>
    <row r="99" spans="1:8" ht="21" customHeight="1">
      <c r="A99" s="10" t="s">
        <v>663</v>
      </c>
      <c r="B99" s="10" t="s">
        <v>664</v>
      </c>
      <c r="C99" s="10" t="s">
        <v>654</v>
      </c>
      <c r="D99" s="10" t="s">
        <v>655</v>
      </c>
      <c r="E99" s="10" t="s">
        <v>214</v>
      </c>
      <c r="F99" s="10" t="s">
        <v>152</v>
      </c>
      <c r="G99" s="10" t="s">
        <v>547</v>
      </c>
      <c r="H99" s="11" t="str">
        <f>HYPERLINK("https://www.airitibooks.com/Detail/Detail?PublicationID=P20190718068", "https://www.airitibooks.com/Detail/Detail?PublicationID=P20190718068")</f>
        <v>https://www.airitibooks.com/Detail/Detail?PublicationID=P20190718068</v>
      </c>
    </row>
    <row r="100" spans="1:8" ht="21" customHeight="1">
      <c r="A100" s="10" t="s">
        <v>665</v>
      </c>
      <c r="B100" s="10" t="s">
        <v>666</v>
      </c>
      <c r="C100" s="10" t="s">
        <v>654</v>
      </c>
      <c r="D100" s="10" t="s">
        <v>667</v>
      </c>
      <c r="E100" s="10" t="s">
        <v>214</v>
      </c>
      <c r="F100" s="10" t="s">
        <v>152</v>
      </c>
      <c r="G100" s="10" t="s">
        <v>547</v>
      </c>
      <c r="H100" s="11" t="str">
        <f>HYPERLINK("https://www.airitibooks.com/Detail/Detail?PublicationID=P20190718073", "https://www.airitibooks.com/Detail/Detail?PublicationID=P20190718073")</f>
        <v>https://www.airitibooks.com/Detail/Detail?PublicationID=P20190718073</v>
      </c>
    </row>
    <row r="101" spans="1:8" ht="21" customHeight="1">
      <c r="A101" s="10" t="s">
        <v>668</v>
      </c>
      <c r="B101" s="10" t="s">
        <v>669</v>
      </c>
      <c r="C101" s="10" t="s">
        <v>541</v>
      </c>
      <c r="D101" s="10" t="s">
        <v>670</v>
      </c>
      <c r="E101" s="10" t="s">
        <v>214</v>
      </c>
      <c r="F101" s="10" t="s">
        <v>152</v>
      </c>
      <c r="G101" s="10" t="s">
        <v>30</v>
      </c>
      <c r="H101" s="11" t="str">
        <f>HYPERLINK("https://www.airitibooks.com/Detail/Detail?PublicationID=P20190816190", "https://www.airitibooks.com/Detail/Detail?PublicationID=P20190816190")</f>
        <v>https://www.airitibooks.com/Detail/Detail?PublicationID=P20190816190</v>
      </c>
    </row>
    <row r="102" spans="1:8" ht="21" customHeight="1">
      <c r="A102" s="10" t="s">
        <v>671</v>
      </c>
      <c r="B102" s="10" t="s">
        <v>672</v>
      </c>
      <c r="C102" s="10" t="s">
        <v>541</v>
      </c>
      <c r="D102" s="10" t="s">
        <v>673</v>
      </c>
      <c r="E102" s="10" t="s">
        <v>214</v>
      </c>
      <c r="F102" s="10" t="s">
        <v>152</v>
      </c>
      <c r="G102" s="10" t="s">
        <v>674</v>
      </c>
      <c r="H102" s="11" t="str">
        <f>HYPERLINK("https://www.airitibooks.com/Detail/Detail?PublicationID=P20190816191", "https://www.airitibooks.com/Detail/Detail?PublicationID=P20190816191")</f>
        <v>https://www.airitibooks.com/Detail/Detail?PublicationID=P20190816191</v>
      </c>
    </row>
    <row r="103" spans="1:8" ht="21" customHeight="1">
      <c r="A103" s="10" t="s">
        <v>675</v>
      </c>
      <c r="B103" s="10" t="s">
        <v>676</v>
      </c>
      <c r="C103" s="10" t="s">
        <v>541</v>
      </c>
      <c r="D103" s="10" t="s">
        <v>673</v>
      </c>
      <c r="E103" s="10" t="s">
        <v>214</v>
      </c>
      <c r="F103" s="10" t="s">
        <v>152</v>
      </c>
      <c r="G103" s="10" t="s">
        <v>30</v>
      </c>
      <c r="H103" s="11" t="str">
        <f>HYPERLINK("https://www.airitibooks.com/Detail/Detail?PublicationID=P20190816192", "https://www.airitibooks.com/Detail/Detail?PublicationID=P20190816192")</f>
        <v>https://www.airitibooks.com/Detail/Detail?PublicationID=P20190816192</v>
      </c>
    </row>
    <row r="104" spans="1:8" ht="21" customHeight="1">
      <c r="A104" s="10" t="s">
        <v>677</v>
      </c>
      <c r="B104" s="10" t="s">
        <v>678</v>
      </c>
      <c r="C104" s="10" t="s">
        <v>204</v>
      </c>
      <c r="D104" s="10" t="s">
        <v>679</v>
      </c>
      <c r="E104" s="10" t="s">
        <v>214</v>
      </c>
      <c r="F104" s="10" t="s">
        <v>152</v>
      </c>
      <c r="G104" s="10" t="s">
        <v>359</v>
      </c>
      <c r="H104" s="11" t="str">
        <f>HYPERLINK("https://www.airitibooks.com/Detail/Detail?PublicationID=P20190816272", "https://www.airitibooks.com/Detail/Detail?PublicationID=P20190816272")</f>
        <v>https://www.airitibooks.com/Detail/Detail?PublicationID=P20190816272</v>
      </c>
    </row>
    <row r="105" spans="1:8" ht="21" customHeight="1">
      <c r="A105" s="10" t="s">
        <v>680</v>
      </c>
      <c r="B105" s="10" t="s">
        <v>681</v>
      </c>
      <c r="C105" s="10" t="s">
        <v>682</v>
      </c>
      <c r="D105" s="10" t="s">
        <v>683</v>
      </c>
      <c r="E105" s="10" t="s">
        <v>425</v>
      </c>
      <c r="F105" s="10" t="s">
        <v>152</v>
      </c>
      <c r="G105" s="10" t="s">
        <v>469</v>
      </c>
      <c r="H105" s="11" t="str">
        <f>HYPERLINK("https://www.airitibooks.com/Detail/Detail?PublicationID=P20190905032", "https://www.airitibooks.com/Detail/Detail?PublicationID=P20190905032")</f>
        <v>https://www.airitibooks.com/Detail/Detail?PublicationID=P20190905032</v>
      </c>
    </row>
    <row r="106" spans="1:8" ht="21" customHeight="1">
      <c r="A106" s="10" t="s">
        <v>684</v>
      </c>
      <c r="B106" s="10" t="s">
        <v>685</v>
      </c>
      <c r="C106" s="10" t="s">
        <v>686</v>
      </c>
      <c r="D106" s="10" t="s">
        <v>687</v>
      </c>
      <c r="E106" s="10" t="s">
        <v>214</v>
      </c>
      <c r="F106" s="10" t="s">
        <v>163</v>
      </c>
      <c r="G106" s="10" t="s">
        <v>162</v>
      </c>
      <c r="H106" s="11" t="str">
        <f>HYPERLINK("https://www.airitibooks.com/Detail/Detail?PublicationID=P20190920023", "https://www.airitibooks.com/Detail/Detail?PublicationID=P20190920023")</f>
        <v>https://www.airitibooks.com/Detail/Detail?PublicationID=P20190920023</v>
      </c>
    </row>
    <row r="107" spans="1:8" ht="21" customHeight="1">
      <c r="A107" s="10" t="s">
        <v>688</v>
      </c>
      <c r="B107" s="10" t="s">
        <v>689</v>
      </c>
      <c r="C107" s="10" t="s">
        <v>690</v>
      </c>
      <c r="D107" s="10" t="s">
        <v>691</v>
      </c>
      <c r="E107" s="10" t="s">
        <v>214</v>
      </c>
      <c r="F107" s="10" t="s">
        <v>183</v>
      </c>
      <c r="G107" s="10" t="s">
        <v>182</v>
      </c>
      <c r="H107" s="11" t="str">
        <f>HYPERLINK("https://www.airitibooks.com/Detail/Detail?PublicationID=P20191017031", "https://www.airitibooks.com/Detail/Detail?PublicationID=P20191017031")</f>
        <v>https://www.airitibooks.com/Detail/Detail?PublicationID=P20191017031</v>
      </c>
    </row>
    <row r="108" spans="1:8" ht="21" customHeight="1">
      <c r="A108" s="10" t="s">
        <v>692</v>
      </c>
      <c r="B108" s="10" t="s">
        <v>693</v>
      </c>
      <c r="C108" s="10" t="s">
        <v>694</v>
      </c>
      <c r="D108" s="10" t="s">
        <v>695</v>
      </c>
      <c r="E108" s="10" t="s">
        <v>425</v>
      </c>
      <c r="F108" s="10" t="s">
        <v>696</v>
      </c>
      <c r="G108" s="10" t="s">
        <v>697</v>
      </c>
      <c r="H108" s="11" t="str">
        <f>HYPERLINK("https://www.airitibooks.com/Detail/Detail?PublicationID=P20191023038", "https://www.airitibooks.com/Detail/Detail?PublicationID=P20191023038")</f>
        <v>https://www.airitibooks.com/Detail/Detail?PublicationID=P20191023038</v>
      </c>
    </row>
    <row r="109" spans="1:8" ht="21" customHeight="1">
      <c r="A109" s="10" t="s">
        <v>698</v>
      </c>
      <c r="B109" s="10" t="s">
        <v>699</v>
      </c>
      <c r="C109" s="10" t="s">
        <v>694</v>
      </c>
      <c r="D109" s="10" t="s">
        <v>700</v>
      </c>
      <c r="E109" s="10" t="s">
        <v>425</v>
      </c>
      <c r="F109" s="10" t="s">
        <v>208</v>
      </c>
      <c r="G109" s="10" t="s">
        <v>373</v>
      </c>
      <c r="H109" s="11" t="str">
        <f>HYPERLINK("https://www.airitibooks.com/Detail/Detail?PublicationID=P20191023054", "https://www.airitibooks.com/Detail/Detail?PublicationID=P20191023054")</f>
        <v>https://www.airitibooks.com/Detail/Detail?PublicationID=P20191023054</v>
      </c>
    </row>
    <row r="110" spans="1:8" ht="21" customHeight="1">
      <c r="A110" s="10" t="s">
        <v>701</v>
      </c>
      <c r="B110" s="10" t="s">
        <v>702</v>
      </c>
      <c r="C110" s="10" t="s">
        <v>233</v>
      </c>
      <c r="D110" s="10" t="s">
        <v>703</v>
      </c>
      <c r="E110" s="10" t="s">
        <v>425</v>
      </c>
      <c r="F110" s="10" t="s">
        <v>696</v>
      </c>
      <c r="G110" s="10" t="s">
        <v>704</v>
      </c>
      <c r="H110" s="11" t="str">
        <f>HYPERLINK("https://www.airitibooks.com/Detail/Detail?PublicationID=P20191115128", "https://www.airitibooks.com/Detail/Detail?PublicationID=P20191115128")</f>
        <v>https://www.airitibooks.com/Detail/Detail?PublicationID=P20191115128</v>
      </c>
    </row>
    <row r="111" spans="1:8" ht="21" customHeight="1">
      <c r="A111" s="10" t="s">
        <v>705</v>
      </c>
      <c r="B111" s="10" t="s">
        <v>706</v>
      </c>
      <c r="C111" s="10" t="s">
        <v>233</v>
      </c>
      <c r="D111" s="10" t="s">
        <v>703</v>
      </c>
      <c r="E111" s="10" t="s">
        <v>425</v>
      </c>
      <c r="F111" s="10" t="s">
        <v>696</v>
      </c>
      <c r="G111" s="10" t="s">
        <v>704</v>
      </c>
      <c r="H111" s="11" t="str">
        <f>HYPERLINK("https://www.airitibooks.com/Detail/Detail?PublicationID=P20191115214", "https://www.airitibooks.com/Detail/Detail?PublicationID=P20191115214")</f>
        <v>https://www.airitibooks.com/Detail/Detail?PublicationID=P20191115214</v>
      </c>
    </row>
    <row r="112" spans="1:8" ht="21" customHeight="1">
      <c r="A112" s="10" t="s">
        <v>707</v>
      </c>
      <c r="B112" s="10" t="s">
        <v>708</v>
      </c>
      <c r="C112" s="10" t="s">
        <v>233</v>
      </c>
      <c r="D112" s="10" t="s">
        <v>703</v>
      </c>
      <c r="E112" s="10" t="s">
        <v>425</v>
      </c>
      <c r="F112" s="10" t="s">
        <v>696</v>
      </c>
      <c r="G112" s="10" t="s">
        <v>704</v>
      </c>
      <c r="H112" s="11" t="str">
        <f>HYPERLINK("https://www.airitibooks.com/Detail/Detail?PublicationID=P20191115215", "https://www.airitibooks.com/Detail/Detail?PublicationID=P20191115215")</f>
        <v>https://www.airitibooks.com/Detail/Detail?PublicationID=P20191115215</v>
      </c>
    </row>
    <row r="113" spans="1:8" ht="21" customHeight="1">
      <c r="A113" s="10" t="s">
        <v>709</v>
      </c>
      <c r="B113" s="10" t="s">
        <v>710</v>
      </c>
      <c r="C113" s="10" t="s">
        <v>155</v>
      </c>
      <c r="D113" s="10" t="s">
        <v>711</v>
      </c>
      <c r="E113" s="10" t="s">
        <v>214</v>
      </c>
      <c r="F113" s="10" t="s">
        <v>183</v>
      </c>
      <c r="G113" s="10" t="s">
        <v>182</v>
      </c>
      <c r="H113" s="11" t="str">
        <f>HYPERLINK("https://www.airitibooks.com/Detail/Detail?PublicationID=P20191128004", "https://www.airitibooks.com/Detail/Detail?PublicationID=P20191128004")</f>
        <v>https://www.airitibooks.com/Detail/Detail?PublicationID=P20191128004</v>
      </c>
    </row>
    <row r="114" spans="1:8" ht="21" customHeight="1">
      <c r="A114" s="10" t="s">
        <v>712</v>
      </c>
      <c r="B114" s="10" t="s">
        <v>713</v>
      </c>
      <c r="C114" s="10" t="s">
        <v>155</v>
      </c>
      <c r="D114" s="10" t="s">
        <v>714</v>
      </c>
      <c r="E114" s="10" t="s">
        <v>214</v>
      </c>
      <c r="F114" s="10" t="s">
        <v>163</v>
      </c>
      <c r="G114" s="10" t="s">
        <v>585</v>
      </c>
      <c r="H114" s="11" t="str">
        <f>HYPERLINK("https://www.airitibooks.com/Detail/Detail?PublicationID=P20191206014", "https://www.airitibooks.com/Detail/Detail?PublicationID=P20191206014")</f>
        <v>https://www.airitibooks.com/Detail/Detail?PublicationID=P20191206014</v>
      </c>
    </row>
    <row r="115" spans="1:8" ht="21" customHeight="1">
      <c r="A115" s="10" t="s">
        <v>715</v>
      </c>
      <c r="B115" s="10" t="s">
        <v>716</v>
      </c>
      <c r="C115" s="10" t="s">
        <v>541</v>
      </c>
      <c r="D115" s="10" t="s">
        <v>717</v>
      </c>
      <c r="E115" s="10" t="s">
        <v>214</v>
      </c>
      <c r="F115" s="10" t="s">
        <v>152</v>
      </c>
      <c r="G115" s="10" t="s">
        <v>674</v>
      </c>
      <c r="H115" s="11" t="str">
        <f>HYPERLINK("https://www.airitibooks.com/Detail/Detail?PublicationID=P20191213194", "https://www.airitibooks.com/Detail/Detail?PublicationID=P20191213194")</f>
        <v>https://www.airitibooks.com/Detail/Detail?PublicationID=P20191213194</v>
      </c>
    </row>
    <row r="116" spans="1:8" ht="21" customHeight="1">
      <c r="A116" s="10" t="s">
        <v>718</v>
      </c>
      <c r="B116" s="10" t="s">
        <v>719</v>
      </c>
      <c r="C116" s="10" t="s">
        <v>541</v>
      </c>
      <c r="D116" s="10" t="s">
        <v>720</v>
      </c>
      <c r="E116" s="10" t="s">
        <v>214</v>
      </c>
      <c r="F116" s="10" t="s">
        <v>152</v>
      </c>
      <c r="G116" s="10" t="s">
        <v>30</v>
      </c>
      <c r="H116" s="11" t="str">
        <f>HYPERLINK("https://www.airitibooks.com/Detail/Detail?PublicationID=P20191213195", "https://www.airitibooks.com/Detail/Detail?PublicationID=P20191213195")</f>
        <v>https://www.airitibooks.com/Detail/Detail?PublicationID=P20191213195</v>
      </c>
    </row>
    <row r="117" spans="1:8" ht="21" customHeight="1">
      <c r="A117" s="10" t="s">
        <v>721</v>
      </c>
      <c r="B117" s="10" t="s">
        <v>722</v>
      </c>
      <c r="C117" s="10" t="s">
        <v>723</v>
      </c>
      <c r="D117" s="10" t="s">
        <v>724</v>
      </c>
      <c r="E117" s="10" t="s">
        <v>425</v>
      </c>
      <c r="F117" s="10" t="s">
        <v>183</v>
      </c>
      <c r="G117" s="10" t="s">
        <v>182</v>
      </c>
      <c r="H117" s="11" t="str">
        <f>HYPERLINK("https://www.airitibooks.com/Detail/Detail?PublicationID=P20191224019", "https://www.airitibooks.com/Detail/Detail?PublicationID=P20191224019")</f>
        <v>https://www.airitibooks.com/Detail/Detail?PublicationID=P20191224019</v>
      </c>
    </row>
    <row r="118" spans="1:8" ht="21" customHeight="1">
      <c r="A118" s="10" t="s">
        <v>725</v>
      </c>
      <c r="B118" s="10" t="s">
        <v>726</v>
      </c>
      <c r="C118" s="10" t="s">
        <v>233</v>
      </c>
      <c r="D118" s="10" t="s">
        <v>727</v>
      </c>
      <c r="E118" s="10" t="s">
        <v>214</v>
      </c>
      <c r="F118" s="10" t="s">
        <v>696</v>
      </c>
      <c r="G118" s="10" t="s">
        <v>704</v>
      </c>
      <c r="H118" s="11" t="str">
        <f>HYPERLINK("https://www.airitibooks.com/Detail/Detail?PublicationID=P20200103120", "https://www.airitibooks.com/Detail/Detail?PublicationID=P20200103120")</f>
        <v>https://www.airitibooks.com/Detail/Detail?PublicationID=P20200103120</v>
      </c>
    </row>
    <row r="119" spans="1:8" ht="21" customHeight="1">
      <c r="A119" s="10" t="s">
        <v>728</v>
      </c>
      <c r="B119" s="10" t="s">
        <v>729</v>
      </c>
      <c r="C119" s="10" t="s">
        <v>461</v>
      </c>
      <c r="D119" s="10" t="s">
        <v>603</v>
      </c>
      <c r="E119" s="10" t="s">
        <v>214</v>
      </c>
      <c r="F119" s="10" t="s">
        <v>152</v>
      </c>
      <c r="G119" s="10" t="s">
        <v>30</v>
      </c>
      <c r="H119" s="11" t="str">
        <f>HYPERLINK("https://www.airitibooks.com/Detail/Detail?PublicationID=P20200103248", "https://www.airitibooks.com/Detail/Detail?PublicationID=P20200103248")</f>
        <v>https://www.airitibooks.com/Detail/Detail?PublicationID=P20200103248</v>
      </c>
    </row>
    <row r="120" spans="1:8" ht="21" customHeight="1">
      <c r="A120" s="10" t="s">
        <v>730</v>
      </c>
      <c r="B120" s="10" t="s">
        <v>731</v>
      </c>
      <c r="C120" s="10" t="s">
        <v>461</v>
      </c>
      <c r="D120" s="10" t="s">
        <v>475</v>
      </c>
      <c r="E120" s="10" t="s">
        <v>214</v>
      </c>
      <c r="F120" s="10" t="s">
        <v>152</v>
      </c>
      <c r="G120" s="10" t="s">
        <v>469</v>
      </c>
      <c r="H120" s="11" t="str">
        <f>HYPERLINK("https://www.airitibooks.com/Detail/Detail?PublicationID=P20200103249", "https://www.airitibooks.com/Detail/Detail?PublicationID=P20200103249")</f>
        <v>https://www.airitibooks.com/Detail/Detail?PublicationID=P20200103249</v>
      </c>
    </row>
    <row r="121" spans="1:8" ht="21" customHeight="1">
      <c r="A121" s="10" t="s">
        <v>732</v>
      </c>
      <c r="B121" s="10" t="s">
        <v>733</v>
      </c>
      <c r="C121" s="10" t="s">
        <v>461</v>
      </c>
      <c r="D121" s="10" t="s">
        <v>475</v>
      </c>
      <c r="E121" s="10" t="s">
        <v>214</v>
      </c>
      <c r="F121" s="10" t="s">
        <v>152</v>
      </c>
      <c r="G121" s="10" t="s">
        <v>359</v>
      </c>
      <c r="H121" s="11" t="str">
        <f>HYPERLINK("https://www.airitibooks.com/Detail/Detail?PublicationID=P20200103250", "https://www.airitibooks.com/Detail/Detail?PublicationID=P20200103250")</f>
        <v>https://www.airitibooks.com/Detail/Detail?PublicationID=P20200103250</v>
      </c>
    </row>
    <row r="122" spans="1:8" ht="21" customHeight="1">
      <c r="A122" s="10" t="s">
        <v>734</v>
      </c>
      <c r="B122" s="10" t="s">
        <v>735</v>
      </c>
      <c r="C122" s="10" t="s">
        <v>155</v>
      </c>
      <c r="D122" s="10" t="s">
        <v>736</v>
      </c>
      <c r="E122" s="10" t="s">
        <v>214</v>
      </c>
      <c r="F122" s="10" t="s">
        <v>152</v>
      </c>
      <c r="G122" s="10" t="s">
        <v>359</v>
      </c>
      <c r="H122" s="11" t="str">
        <f>HYPERLINK("https://www.airitibooks.com/Detail/Detail?PublicationID=P20200110041", "https://www.airitibooks.com/Detail/Detail?PublicationID=P20200110041")</f>
        <v>https://www.airitibooks.com/Detail/Detail?PublicationID=P20200110041</v>
      </c>
    </row>
    <row r="123" spans="1:8" ht="21" customHeight="1">
      <c r="A123" s="10" t="s">
        <v>737</v>
      </c>
      <c r="B123" s="10" t="s">
        <v>738</v>
      </c>
      <c r="C123" s="10" t="s">
        <v>739</v>
      </c>
      <c r="D123" s="10" t="s">
        <v>740</v>
      </c>
      <c r="E123" s="10" t="s">
        <v>425</v>
      </c>
      <c r="F123" s="10" t="s">
        <v>183</v>
      </c>
      <c r="G123" s="10" t="s">
        <v>182</v>
      </c>
      <c r="H123" s="11" t="str">
        <f>HYPERLINK("https://www.airitibooks.com/Detail/Detail?PublicationID=P20200110154", "https://www.airitibooks.com/Detail/Detail?PublicationID=P20200110154")</f>
        <v>https://www.airitibooks.com/Detail/Detail?PublicationID=P20200110154</v>
      </c>
    </row>
    <row r="124" spans="1:8" ht="21" customHeight="1">
      <c r="A124" s="10" t="s">
        <v>741</v>
      </c>
      <c r="B124" s="10" t="s">
        <v>742</v>
      </c>
      <c r="C124" s="10" t="s">
        <v>739</v>
      </c>
      <c r="D124" s="10" t="s">
        <v>743</v>
      </c>
      <c r="E124" s="10" t="s">
        <v>425</v>
      </c>
      <c r="F124" s="10" t="s">
        <v>183</v>
      </c>
      <c r="G124" s="10" t="s">
        <v>182</v>
      </c>
      <c r="H124" s="11" t="str">
        <f>HYPERLINK("https://www.airitibooks.com/Detail/Detail?PublicationID=P20200110155", "https://www.airitibooks.com/Detail/Detail?PublicationID=P20200110155")</f>
        <v>https://www.airitibooks.com/Detail/Detail?PublicationID=P20200110155</v>
      </c>
    </row>
    <row r="125" spans="1:8" ht="21" customHeight="1">
      <c r="A125" s="10" t="s">
        <v>744</v>
      </c>
      <c r="B125" s="10" t="s">
        <v>745</v>
      </c>
      <c r="C125" s="10" t="s">
        <v>746</v>
      </c>
      <c r="D125" s="10" t="s">
        <v>747</v>
      </c>
      <c r="E125" s="10" t="s">
        <v>214</v>
      </c>
      <c r="F125" s="10" t="s">
        <v>172</v>
      </c>
      <c r="G125" s="10" t="s">
        <v>748</v>
      </c>
      <c r="H125" s="11" t="str">
        <f>HYPERLINK("https://www.airitibooks.com/Detail/Detail?PublicationID=P20200131115", "https://www.airitibooks.com/Detail/Detail?PublicationID=P20200131115")</f>
        <v>https://www.airitibooks.com/Detail/Detail?PublicationID=P20200131115</v>
      </c>
    </row>
    <row r="126" spans="1:8" ht="21" customHeight="1">
      <c r="A126" s="10" t="s">
        <v>749</v>
      </c>
      <c r="B126" s="10" t="s">
        <v>750</v>
      </c>
      <c r="C126" s="10" t="s">
        <v>321</v>
      </c>
      <c r="D126" s="10" t="s">
        <v>751</v>
      </c>
      <c r="E126" s="10" t="s">
        <v>214</v>
      </c>
      <c r="F126" s="10" t="s">
        <v>183</v>
      </c>
      <c r="G126" s="10" t="s">
        <v>182</v>
      </c>
      <c r="H126" s="11" t="str">
        <f>HYPERLINK("https://www.airitibooks.com/Detail/Detail?PublicationID=P20200131338", "https://www.airitibooks.com/Detail/Detail?PublicationID=P20200131338")</f>
        <v>https://www.airitibooks.com/Detail/Detail?PublicationID=P20200131338</v>
      </c>
    </row>
    <row r="127" spans="1:8" ht="21" customHeight="1">
      <c r="A127" s="10" t="s">
        <v>752</v>
      </c>
      <c r="B127" s="10" t="s">
        <v>753</v>
      </c>
      <c r="C127" s="10" t="s">
        <v>321</v>
      </c>
      <c r="D127" s="10" t="s">
        <v>754</v>
      </c>
      <c r="E127" s="10" t="s">
        <v>214</v>
      </c>
      <c r="F127" s="10" t="s">
        <v>183</v>
      </c>
      <c r="G127" s="10" t="s">
        <v>182</v>
      </c>
      <c r="H127" s="11" t="str">
        <f>HYPERLINK("https://www.airitibooks.com/Detail/Detail?PublicationID=P20200131341", "https://www.airitibooks.com/Detail/Detail?PublicationID=P20200131341")</f>
        <v>https://www.airitibooks.com/Detail/Detail?PublicationID=P20200131341</v>
      </c>
    </row>
    <row r="128" spans="1:8" ht="21" customHeight="1">
      <c r="A128" s="10" t="s">
        <v>755</v>
      </c>
      <c r="B128" s="10" t="s">
        <v>756</v>
      </c>
      <c r="C128" s="10" t="s">
        <v>321</v>
      </c>
      <c r="D128" s="10" t="s">
        <v>757</v>
      </c>
      <c r="E128" s="10" t="s">
        <v>214</v>
      </c>
      <c r="F128" s="10" t="s">
        <v>183</v>
      </c>
      <c r="G128" s="10" t="s">
        <v>182</v>
      </c>
      <c r="H128" s="11" t="str">
        <f>HYPERLINK("https://www.airitibooks.com/Detail/Detail?PublicationID=P20200131342", "https://www.airitibooks.com/Detail/Detail?PublicationID=P20200131342")</f>
        <v>https://www.airitibooks.com/Detail/Detail?PublicationID=P20200131342</v>
      </c>
    </row>
    <row r="129" spans="1:8" ht="21" customHeight="1">
      <c r="A129" s="10" t="s">
        <v>758</v>
      </c>
      <c r="B129" s="10" t="s">
        <v>759</v>
      </c>
      <c r="C129" s="10" t="s">
        <v>321</v>
      </c>
      <c r="D129" s="10" t="s">
        <v>760</v>
      </c>
      <c r="E129" s="10" t="s">
        <v>214</v>
      </c>
      <c r="F129" s="10" t="s">
        <v>183</v>
      </c>
      <c r="G129" s="10" t="s">
        <v>182</v>
      </c>
      <c r="H129" s="11" t="str">
        <f>HYPERLINK("https://www.airitibooks.com/Detail/Detail?PublicationID=P20200131343", "https://www.airitibooks.com/Detail/Detail?PublicationID=P20200131343")</f>
        <v>https://www.airitibooks.com/Detail/Detail?PublicationID=P20200131343</v>
      </c>
    </row>
    <row r="130" spans="1:8" ht="21" customHeight="1">
      <c r="A130" s="10" t="s">
        <v>761</v>
      </c>
      <c r="B130" s="10" t="s">
        <v>762</v>
      </c>
      <c r="C130" s="10" t="s">
        <v>321</v>
      </c>
      <c r="D130" s="10" t="s">
        <v>763</v>
      </c>
      <c r="E130" s="10" t="s">
        <v>214</v>
      </c>
      <c r="F130" s="10" t="s">
        <v>183</v>
      </c>
      <c r="G130" s="10" t="s">
        <v>182</v>
      </c>
      <c r="H130" s="11" t="str">
        <f>HYPERLINK("https://www.airitibooks.com/Detail/Detail?PublicationID=P20200131346", "https://www.airitibooks.com/Detail/Detail?PublicationID=P20200131346")</f>
        <v>https://www.airitibooks.com/Detail/Detail?PublicationID=P20200131346</v>
      </c>
    </row>
    <row r="131" spans="1:8" ht="21" customHeight="1">
      <c r="A131" s="10" t="s">
        <v>764</v>
      </c>
      <c r="B131" s="10" t="s">
        <v>765</v>
      </c>
      <c r="C131" s="10" t="s">
        <v>766</v>
      </c>
      <c r="D131" s="10" t="s">
        <v>767</v>
      </c>
      <c r="E131" s="10" t="s">
        <v>133</v>
      </c>
      <c r="F131" s="10" t="s">
        <v>183</v>
      </c>
      <c r="G131" s="10" t="s">
        <v>182</v>
      </c>
      <c r="H131" s="11" t="str">
        <f>HYPERLINK("https://www.airitibooks.com/Detail/Detail?PublicationID=P20200227011", "https://www.airitibooks.com/Detail/Detail?PublicationID=P20200227011")</f>
        <v>https://www.airitibooks.com/Detail/Detail?PublicationID=P20200227011</v>
      </c>
    </row>
    <row r="132" spans="1:8" ht="21" customHeight="1">
      <c r="A132" s="10" t="s">
        <v>768</v>
      </c>
      <c r="B132" s="10" t="s">
        <v>769</v>
      </c>
      <c r="C132" s="10" t="s">
        <v>534</v>
      </c>
      <c r="D132" s="10" t="s">
        <v>770</v>
      </c>
      <c r="E132" s="10" t="s">
        <v>214</v>
      </c>
      <c r="F132" s="10" t="s">
        <v>172</v>
      </c>
      <c r="G132" s="10" t="s">
        <v>771</v>
      </c>
      <c r="H132" s="11" t="str">
        <f>HYPERLINK("https://www.airitibooks.com/Detail/Detail?PublicationID=P20200307012", "https://www.airitibooks.com/Detail/Detail?PublicationID=P20200307012")</f>
        <v>https://www.airitibooks.com/Detail/Detail?PublicationID=P20200307012</v>
      </c>
    </row>
    <row r="133" spans="1:8" ht="21" customHeight="1">
      <c r="A133" s="10" t="s">
        <v>772</v>
      </c>
      <c r="B133" s="10" t="s">
        <v>773</v>
      </c>
      <c r="C133" s="10" t="s">
        <v>534</v>
      </c>
      <c r="D133" s="10" t="s">
        <v>774</v>
      </c>
      <c r="E133" s="10" t="s">
        <v>214</v>
      </c>
      <c r="F133" s="10" t="s">
        <v>172</v>
      </c>
      <c r="G133" s="10" t="s">
        <v>174</v>
      </c>
      <c r="H133" s="11" t="str">
        <f>HYPERLINK("https://www.airitibooks.com/Detail/Detail?PublicationID=P20200307016", "https://www.airitibooks.com/Detail/Detail?PublicationID=P20200307016")</f>
        <v>https://www.airitibooks.com/Detail/Detail?PublicationID=P20200307016</v>
      </c>
    </row>
    <row r="134" spans="1:8" ht="21" customHeight="1">
      <c r="A134" s="10" t="s">
        <v>775</v>
      </c>
      <c r="B134" s="10" t="s">
        <v>776</v>
      </c>
      <c r="C134" s="10" t="s">
        <v>321</v>
      </c>
      <c r="D134" s="10" t="s">
        <v>777</v>
      </c>
      <c r="E134" s="10" t="s">
        <v>214</v>
      </c>
      <c r="F134" s="10" t="s">
        <v>208</v>
      </c>
      <c r="G134" s="10" t="s">
        <v>373</v>
      </c>
      <c r="H134" s="11" t="str">
        <f>HYPERLINK("https://www.airitibooks.com/Detail/Detail?PublicationID=P20200307431", "https://www.airitibooks.com/Detail/Detail?PublicationID=P20200307431")</f>
        <v>https://www.airitibooks.com/Detail/Detail?PublicationID=P20200307431</v>
      </c>
    </row>
    <row r="135" spans="1:8" ht="21" customHeight="1">
      <c r="A135" s="10" t="s">
        <v>778</v>
      </c>
      <c r="B135" s="10" t="s">
        <v>779</v>
      </c>
      <c r="C135" s="10" t="s">
        <v>780</v>
      </c>
      <c r="D135" s="10" t="s">
        <v>781</v>
      </c>
      <c r="E135" s="10" t="s">
        <v>133</v>
      </c>
      <c r="F135" s="10" t="s">
        <v>126</v>
      </c>
      <c r="G135" s="10" t="s">
        <v>132</v>
      </c>
      <c r="H135" s="11" t="str">
        <f>HYPERLINK("https://www.airitibooks.com/Detail/Detail?PublicationID=P20200318001", "https://www.airitibooks.com/Detail/Detail?PublicationID=P20200318001")</f>
        <v>https://www.airitibooks.com/Detail/Detail?PublicationID=P20200318001</v>
      </c>
    </row>
    <row r="136" spans="1:8" ht="21" customHeight="1">
      <c r="A136" s="10" t="s">
        <v>782</v>
      </c>
      <c r="B136" s="10" t="s">
        <v>783</v>
      </c>
      <c r="C136" s="10" t="s">
        <v>780</v>
      </c>
      <c r="D136" s="10" t="s">
        <v>784</v>
      </c>
      <c r="E136" s="10" t="s">
        <v>133</v>
      </c>
      <c r="F136" s="10" t="s">
        <v>126</v>
      </c>
      <c r="G136" s="10" t="s">
        <v>132</v>
      </c>
      <c r="H136" s="11" t="str">
        <f>HYPERLINK("https://www.airitibooks.com/Detail/Detail?PublicationID=P20200318002", "https://www.airitibooks.com/Detail/Detail?PublicationID=P20200318002")</f>
        <v>https://www.airitibooks.com/Detail/Detail?PublicationID=P20200318002</v>
      </c>
    </row>
    <row r="137" spans="1:8" ht="21" customHeight="1">
      <c r="A137" s="10" t="s">
        <v>785</v>
      </c>
      <c r="B137" s="10" t="s">
        <v>786</v>
      </c>
      <c r="C137" s="10" t="s">
        <v>780</v>
      </c>
      <c r="D137" s="10" t="s">
        <v>787</v>
      </c>
      <c r="E137" s="10" t="s">
        <v>133</v>
      </c>
      <c r="F137" s="10" t="s">
        <v>126</v>
      </c>
      <c r="G137" s="10" t="s">
        <v>132</v>
      </c>
      <c r="H137" s="11" t="str">
        <f>HYPERLINK("https://www.airitibooks.com/Detail/Detail?PublicationID=P20200318004", "https://www.airitibooks.com/Detail/Detail?PublicationID=P20200318004")</f>
        <v>https://www.airitibooks.com/Detail/Detail?PublicationID=P20200318004</v>
      </c>
    </row>
    <row r="138" spans="1:8" ht="21" customHeight="1">
      <c r="A138" s="10" t="s">
        <v>788</v>
      </c>
      <c r="B138" s="10" t="s">
        <v>789</v>
      </c>
      <c r="C138" s="10" t="s">
        <v>780</v>
      </c>
      <c r="D138" s="10" t="s">
        <v>790</v>
      </c>
      <c r="E138" s="10" t="s">
        <v>133</v>
      </c>
      <c r="F138" s="10" t="s">
        <v>126</v>
      </c>
      <c r="G138" s="10" t="s">
        <v>132</v>
      </c>
      <c r="H138" s="11" t="str">
        <f>HYPERLINK("https://www.airitibooks.com/Detail/Detail?PublicationID=P20200318005", "https://www.airitibooks.com/Detail/Detail?PublicationID=P20200318005")</f>
        <v>https://www.airitibooks.com/Detail/Detail?PublicationID=P20200318005</v>
      </c>
    </row>
    <row r="139" spans="1:8" ht="21" customHeight="1">
      <c r="A139" s="10" t="s">
        <v>791</v>
      </c>
      <c r="B139" s="10" t="s">
        <v>792</v>
      </c>
      <c r="C139" s="10" t="s">
        <v>780</v>
      </c>
      <c r="D139" s="10" t="s">
        <v>793</v>
      </c>
      <c r="E139" s="10" t="s">
        <v>133</v>
      </c>
      <c r="F139" s="10" t="s">
        <v>126</v>
      </c>
      <c r="G139" s="10" t="s">
        <v>132</v>
      </c>
      <c r="H139" s="11" t="str">
        <f>HYPERLINK("https://www.airitibooks.com/Detail/Detail?PublicationID=P20200318006", "https://www.airitibooks.com/Detail/Detail?PublicationID=P20200318006")</f>
        <v>https://www.airitibooks.com/Detail/Detail?PublicationID=P20200318006</v>
      </c>
    </row>
    <row r="140" spans="1:8" ht="21" customHeight="1">
      <c r="A140" s="10" t="s">
        <v>794</v>
      </c>
      <c r="B140" s="10" t="s">
        <v>795</v>
      </c>
      <c r="C140" s="10" t="s">
        <v>780</v>
      </c>
      <c r="D140" s="10" t="s">
        <v>796</v>
      </c>
      <c r="E140" s="10" t="s">
        <v>133</v>
      </c>
      <c r="F140" s="10" t="s">
        <v>126</v>
      </c>
      <c r="G140" s="10" t="s">
        <v>132</v>
      </c>
      <c r="H140" s="11" t="str">
        <f>HYPERLINK("https://www.airitibooks.com/Detail/Detail?PublicationID=P20200318007", "https://www.airitibooks.com/Detail/Detail?PublicationID=P20200318007")</f>
        <v>https://www.airitibooks.com/Detail/Detail?PublicationID=P20200318007</v>
      </c>
    </row>
    <row r="141" spans="1:8" ht="21" customHeight="1">
      <c r="A141" s="10" t="s">
        <v>797</v>
      </c>
      <c r="B141" s="10" t="s">
        <v>798</v>
      </c>
      <c r="C141" s="10" t="s">
        <v>780</v>
      </c>
      <c r="D141" s="10" t="s">
        <v>799</v>
      </c>
      <c r="E141" s="10" t="s">
        <v>133</v>
      </c>
      <c r="F141" s="10" t="s">
        <v>126</v>
      </c>
      <c r="G141" s="10" t="s">
        <v>132</v>
      </c>
      <c r="H141" s="11" t="str">
        <f>HYPERLINK("https://www.airitibooks.com/Detail/Detail?PublicationID=P20200318008", "https://www.airitibooks.com/Detail/Detail?PublicationID=P20200318008")</f>
        <v>https://www.airitibooks.com/Detail/Detail?PublicationID=P20200318008</v>
      </c>
    </row>
    <row r="142" spans="1:8" ht="21" customHeight="1">
      <c r="A142" s="10" t="s">
        <v>800</v>
      </c>
      <c r="B142" s="10" t="s">
        <v>801</v>
      </c>
      <c r="C142" s="10" t="s">
        <v>780</v>
      </c>
      <c r="D142" s="10" t="s">
        <v>802</v>
      </c>
      <c r="E142" s="10" t="s">
        <v>133</v>
      </c>
      <c r="F142" s="10" t="s">
        <v>126</v>
      </c>
      <c r="G142" s="10" t="s">
        <v>132</v>
      </c>
      <c r="H142" s="11" t="str">
        <f>HYPERLINK("https://www.airitibooks.com/Detail/Detail?PublicationID=P20200318009", "https://www.airitibooks.com/Detail/Detail?PublicationID=P20200318009")</f>
        <v>https://www.airitibooks.com/Detail/Detail?PublicationID=P20200318009</v>
      </c>
    </row>
    <row r="143" spans="1:8" ht="21" customHeight="1">
      <c r="A143" s="10" t="s">
        <v>803</v>
      </c>
      <c r="B143" s="10" t="s">
        <v>804</v>
      </c>
      <c r="C143" s="10" t="s">
        <v>780</v>
      </c>
      <c r="D143" s="10" t="s">
        <v>805</v>
      </c>
      <c r="E143" s="10" t="s">
        <v>133</v>
      </c>
      <c r="F143" s="10" t="s">
        <v>126</v>
      </c>
      <c r="G143" s="10" t="s">
        <v>132</v>
      </c>
      <c r="H143" s="11" t="str">
        <f>HYPERLINK("https://www.airitibooks.com/Detail/Detail?PublicationID=P20200318011", "https://www.airitibooks.com/Detail/Detail?PublicationID=P20200318011")</f>
        <v>https://www.airitibooks.com/Detail/Detail?PublicationID=P20200318011</v>
      </c>
    </row>
    <row r="144" spans="1:8" ht="21" customHeight="1">
      <c r="A144" s="10" t="s">
        <v>806</v>
      </c>
      <c r="B144" s="10" t="s">
        <v>807</v>
      </c>
      <c r="C144" s="10" t="s">
        <v>780</v>
      </c>
      <c r="D144" s="10" t="s">
        <v>808</v>
      </c>
      <c r="E144" s="10" t="s">
        <v>133</v>
      </c>
      <c r="F144" s="10" t="s">
        <v>126</v>
      </c>
      <c r="G144" s="10" t="s">
        <v>132</v>
      </c>
      <c r="H144" s="11" t="str">
        <f>HYPERLINK("https://www.airitibooks.com/Detail/Detail?PublicationID=P20200318012", "https://www.airitibooks.com/Detail/Detail?PublicationID=P20200318012")</f>
        <v>https://www.airitibooks.com/Detail/Detail?PublicationID=P20200318012</v>
      </c>
    </row>
    <row r="145" spans="1:8" ht="21" customHeight="1">
      <c r="A145" s="10" t="s">
        <v>809</v>
      </c>
      <c r="B145" s="10" t="s">
        <v>810</v>
      </c>
      <c r="C145" s="10" t="s">
        <v>780</v>
      </c>
      <c r="D145" s="10" t="s">
        <v>811</v>
      </c>
      <c r="E145" s="10" t="s">
        <v>133</v>
      </c>
      <c r="F145" s="10" t="s">
        <v>126</v>
      </c>
      <c r="G145" s="10" t="s">
        <v>132</v>
      </c>
      <c r="H145" s="11" t="str">
        <f>HYPERLINK("https://www.airitibooks.com/Detail/Detail?PublicationID=P20200318013", "https://www.airitibooks.com/Detail/Detail?PublicationID=P20200318013")</f>
        <v>https://www.airitibooks.com/Detail/Detail?PublicationID=P20200318013</v>
      </c>
    </row>
    <row r="146" spans="1:8" ht="21" customHeight="1">
      <c r="A146" s="10" t="s">
        <v>812</v>
      </c>
      <c r="B146" s="10" t="s">
        <v>813</v>
      </c>
      <c r="C146" s="10" t="s">
        <v>780</v>
      </c>
      <c r="D146" s="10" t="s">
        <v>814</v>
      </c>
      <c r="E146" s="10" t="s">
        <v>133</v>
      </c>
      <c r="F146" s="10" t="s">
        <v>126</v>
      </c>
      <c r="G146" s="10" t="s">
        <v>132</v>
      </c>
      <c r="H146" s="11" t="str">
        <f>HYPERLINK("https://www.airitibooks.com/Detail/Detail?PublicationID=P20200318014", "https://www.airitibooks.com/Detail/Detail?PublicationID=P20200318014")</f>
        <v>https://www.airitibooks.com/Detail/Detail?PublicationID=P20200318014</v>
      </c>
    </row>
    <row r="147" spans="1:8" ht="21" customHeight="1">
      <c r="A147" s="10" t="s">
        <v>815</v>
      </c>
      <c r="B147" s="10" t="s">
        <v>816</v>
      </c>
      <c r="C147" s="10" t="s">
        <v>780</v>
      </c>
      <c r="D147" s="10" t="s">
        <v>817</v>
      </c>
      <c r="E147" s="10" t="s">
        <v>133</v>
      </c>
      <c r="F147" s="10" t="s">
        <v>126</v>
      </c>
      <c r="G147" s="10" t="s">
        <v>132</v>
      </c>
      <c r="H147" s="11" t="str">
        <f>HYPERLINK("https://www.airitibooks.com/Detail/Detail?PublicationID=P20200318015", "https://www.airitibooks.com/Detail/Detail?PublicationID=P20200318015")</f>
        <v>https://www.airitibooks.com/Detail/Detail?PublicationID=P20200318015</v>
      </c>
    </row>
    <row r="148" spans="1:8" ht="21" customHeight="1">
      <c r="A148" s="10" t="s">
        <v>818</v>
      </c>
      <c r="B148" s="10" t="s">
        <v>819</v>
      </c>
      <c r="C148" s="10" t="s">
        <v>362</v>
      </c>
      <c r="D148" s="10" t="s">
        <v>820</v>
      </c>
      <c r="E148" s="10" t="s">
        <v>214</v>
      </c>
      <c r="F148" s="10" t="s">
        <v>163</v>
      </c>
      <c r="G148" s="10" t="s">
        <v>420</v>
      </c>
      <c r="H148" s="11" t="str">
        <f>HYPERLINK("https://www.airitibooks.com/Detail/Detail?PublicationID=P20200321032", "https://www.airitibooks.com/Detail/Detail?PublicationID=P20200321032")</f>
        <v>https://www.airitibooks.com/Detail/Detail?PublicationID=P20200321032</v>
      </c>
    </row>
    <row r="149" spans="1:8" ht="21" customHeight="1">
      <c r="A149" s="10" t="s">
        <v>821</v>
      </c>
      <c r="B149" s="10" t="s">
        <v>822</v>
      </c>
      <c r="C149" s="10" t="s">
        <v>362</v>
      </c>
      <c r="D149" s="10" t="s">
        <v>823</v>
      </c>
      <c r="E149" s="10" t="s">
        <v>425</v>
      </c>
      <c r="F149" s="10" t="s">
        <v>172</v>
      </c>
      <c r="G149" s="10" t="s">
        <v>448</v>
      </c>
      <c r="H149" s="11" t="str">
        <f>HYPERLINK("https://www.airitibooks.com/Detail/Detail?PublicationID=P20200321035", "https://www.airitibooks.com/Detail/Detail?PublicationID=P20200321035")</f>
        <v>https://www.airitibooks.com/Detail/Detail?PublicationID=P20200321035</v>
      </c>
    </row>
    <row r="150" spans="1:8" ht="21" customHeight="1">
      <c r="A150" s="10" t="s">
        <v>824</v>
      </c>
      <c r="B150" s="10" t="s">
        <v>825</v>
      </c>
      <c r="C150" s="10" t="s">
        <v>362</v>
      </c>
      <c r="D150" s="10" t="s">
        <v>826</v>
      </c>
      <c r="E150" s="10" t="s">
        <v>214</v>
      </c>
      <c r="F150" s="10" t="s">
        <v>163</v>
      </c>
      <c r="G150" s="10" t="s">
        <v>162</v>
      </c>
      <c r="H150" s="11" t="str">
        <f>HYPERLINK("https://www.airitibooks.com/Detail/Detail?PublicationID=P20200321038", "https://www.airitibooks.com/Detail/Detail?PublicationID=P20200321038")</f>
        <v>https://www.airitibooks.com/Detail/Detail?PublicationID=P20200321038</v>
      </c>
    </row>
    <row r="151" spans="1:8" ht="21" customHeight="1">
      <c r="A151" s="10" t="s">
        <v>827</v>
      </c>
      <c r="B151" s="10" t="s">
        <v>828</v>
      </c>
      <c r="C151" s="10" t="s">
        <v>362</v>
      </c>
      <c r="D151" s="10" t="s">
        <v>829</v>
      </c>
      <c r="E151" s="10" t="s">
        <v>425</v>
      </c>
      <c r="F151" s="10" t="s">
        <v>163</v>
      </c>
      <c r="G151" s="10" t="s">
        <v>162</v>
      </c>
      <c r="H151" s="11" t="str">
        <f>HYPERLINK("https://www.airitibooks.com/Detail/Detail?PublicationID=P20200321042", "https://www.airitibooks.com/Detail/Detail?PublicationID=P20200321042")</f>
        <v>https://www.airitibooks.com/Detail/Detail?PublicationID=P20200321042</v>
      </c>
    </row>
    <row r="152" spans="1:8" ht="21" customHeight="1">
      <c r="A152" s="10" t="s">
        <v>830</v>
      </c>
      <c r="B152" s="10" t="s">
        <v>831</v>
      </c>
      <c r="C152" s="10" t="s">
        <v>362</v>
      </c>
      <c r="D152" s="10" t="s">
        <v>832</v>
      </c>
      <c r="E152" s="10" t="s">
        <v>214</v>
      </c>
      <c r="F152" s="10" t="s">
        <v>163</v>
      </c>
      <c r="G152" s="10" t="s">
        <v>162</v>
      </c>
      <c r="H152" s="11" t="str">
        <f>HYPERLINK("https://www.airitibooks.com/Detail/Detail?PublicationID=P20200321043", "https://www.airitibooks.com/Detail/Detail?PublicationID=P20200321043")</f>
        <v>https://www.airitibooks.com/Detail/Detail?PublicationID=P20200321043</v>
      </c>
    </row>
    <row r="153" spans="1:8" ht="21" customHeight="1">
      <c r="A153" s="10" t="s">
        <v>833</v>
      </c>
      <c r="B153" s="10" t="s">
        <v>834</v>
      </c>
      <c r="C153" s="10" t="s">
        <v>362</v>
      </c>
      <c r="D153" s="10" t="s">
        <v>835</v>
      </c>
      <c r="E153" s="10" t="s">
        <v>425</v>
      </c>
      <c r="F153" s="10" t="s">
        <v>163</v>
      </c>
      <c r="G153" s="10" t="s">
        <v>162</v>
      </c>
      <c r="H153" s="11" t="str">
        <f>HYPERLINK("https://www.airitibooks.com/Detail/Detail?PublicationID=P20200321045", "https://www.airitibooks.com/Detail/Detail?PublicationID=P20200321045")</f>
        <v>https://www.airitibooks.com/Detail/Detail?PublicationID=P20200321045</v>
      </c>
    </row>
    <row r="154" spans="1:8" ht="21" customHeight="1">
      <c r="A154" s="10" t="s">
        <v>836</v>
      </c>
      <c r="B154" s="10" t="s">
        <v>837</v>
      </c>
      <c r="C154" s="10" t="s">
        <v>362</v>
      </c>
      <c r="D154" s="10" t="s">
        <v>838</v>
      </c>
      <c r="E154" s="10" t="s">
        <v>425</v>
      </c>
      <c r="F154" s="10" t="s">
        <v>696</v>
      </c>
      <c r="G154" s="10" t="s">
        <v>839</v>
      </c>
      <c r="H154" s="11" t="str">
        <f>HYPERLINK("https://www.airitibooks.com/Detail/Detail?PublicationID=P20200321050", "https://www.airitibooks.com/Detail/Detail?PublicationID=P20200321050")</f>
        <v>https://www.airitibooks.com/Detail/Detail?PublicationID=P20200321050</v>
      </c>
    </row>
    <row r="155" spans="1:8" ht="21" customHeight="1">
      <c r="A155" s="10" t="s">
        <v>840</v>
      </c>
      <c r="B155" s="10" t="s">
        <v>841</v>
      </c>
      <c r="C155" s="10" t="s">
        <v>842</v>
      </c>
      <c r="D155" s="10" t="s">
        <v>843</v>
      </c>
      <c r="E155" s="10" t="s">
        <v>133</v>
      </c>
      <c r="F155" s="10" t="s">
        <v>696</v>
      </c>
      <c r="G155" s="10" t="s">
        <v>697</v>
      </c>
      <c r="H155" s="11" t="str">
        <f>HYPERLINK("https://www.airitibooks.com/Detail/Detail?PublicationID=P20200321062", "https://www.airitibooks.com/Detail/Detail?PublicationID=P20200321062")</f>
        <v>https://www.airitibooks.com/Detail/Detail?PublicationID=P20200321062</v>
      </c>
    </row>
    <row r="156" spans="1:8" ht="21" customHeight="1">
      <c r="A156" s="10" t="s">
        <v>844</v>
      </c>
      <c r="B156" s="10" t="s">
        <v>845</v>
      </c>
      <c r="C156" s="10" t="s">
        <v>155</v>
      </c>
      <c r="D156" s="10" t="s">
        <v>846</v>
      </c>
      <c r="E156" s="10" t="s">
        <v>133</v>
      </c>
      <c r="F156" s="10" t="s">
        <v>152</v>
      </c>
      <c r="G156" s="10" t="s">
        <v>359</v>
      </c>
      <c r="H156" s="11" t="str">
        <f>HYPERLINK("https://www.airitibooks.com/Detail/Detail?PublicationID=P20200321072", "https://www.airitibooks.com/Detail/Detail?PublicationID=P20200321072")</f>
        <v>https://www.airitibooks.com/Detail/Detail?PublicationID=P20200321072</v>
      </c>
    </row>
    <row r="157" spans="1:8" ht="21" customHeight="1">
      <c r="A157" s="10" t="s">
        <v>847</v>
      </c>
      <c r="B157" s="10" t="s">
        <v>848</v>
      </c>
      <c r="C157" s="10" t="s">
        <v>155</v>
      </c>
      <c r="D157" s="10" t="s">
        <v>849</v>
      </c>
      <c r="E157" s="10" t="s">
        <v>133</v>
      </c>
      <c r="F157" s="10" t="s">
        <v>126</v>
      </c>
      <c r="G157" s="10" t="s">
        <v>444</v>
      </c>
      <c r="H157" s="11" t="str">
        <f>HYPERLINK("https://www.airitibooks.com/Detail/Detail?PublicationID=P20200321076", "https://www.airitibooks.com/Detail/Detail?PublicationID=P20200321076")</f>
        <v>https://www.airitibooks.com/Detail/Detail?PublicationID=P20200321076</v>
      </c>
    </row>
    <row r="158" spans="1:8" ht="21" customHeight="1">
      <c r="A158" s="10" t="s">
        <v>850</v>
      </c>
      <c r="B158" s="10" t="s">
        <v>851</v>
      </c>
      <c r="C158" s="10" t="s">
        <v>155</v>
      </c>
      <c r="D158" s="10" t="s">
        <v>852</v>
      </c>
      <c r="E158" s="10" t="s">
        <v>133</v>
      </c>
      <c r="F158" s="10" t="s">
        <v>152</v>
      </c>
      <c r="G158" s="10" t="s">
        <v>359</v>
      </c>
      <c r="H158" s="11" t="str">
        <f>HYPERLINK("https://www.airitibooks.com/Detail/Detail?PublicationID=P20200321078", "https://www.airitibooks.com/Detail/Detail?PublicationID=P20200321078")</f>
        <v>https://www.airitibooks.com/Detail/Detail?PublicationID=P20200321078</v>
      </c>
    </row>
    <row r="159" spans="1:8" ht="21" customHeight="1">
      <c r="A159" s="10" t="s">
        <v>853</v>
      </c>
      <c r="B159" s="10" t="s">
        <v>854</v>
      </c>
      <c r="C159" s="10" t="s">
        <v>321</v>
      </c>
      <c r="D159" s="10" t="s">
        <v>855</v>
      </c>
      <c r="E159" s="10" t="s">
        <v>214</v>
      </c>
      <c r="F159" s="10" t="s">
        <v>183</v>
      </c>
      <c r="G159" s="10" t="s">
        <v>182</v>
      </c>
      <c r="H159" s="11" t="str">
        <f>HYPERLINK("https://www.airitibooks.com/Detail/Detail?PublicationID=P20200321811", "https://www.airitibooks.com/Detail/Detail?PublicationID=P20200321811")</f>
        <v>https://www.airitibooks.com/Detail/Detail?PublicationID=P20200321811</v>
      </c>
    </row>
    <row r="160" spans="1:8" ht="21" customHeight="1">
      <c r="A160" s="10" t="s">
        <v>856</v>
      </c>
      <c r="B160" s="10" t="s">
        <v>857</v>
      </c>
      <c r="C160" s="10" t="s">
        <v>321</v>
      </c>
      <c r="D160" s="10" t="s">
        <v>858</v>
      </c>
      <c r="E160" s="10" t="s">
        <v>214</v>
      </c>
      <c r="F160" s="10" t="s">
        <v>183</v>
      </c>
      <c r="G160" s="10" t="s">
        <v>182</v>
      </c>
      <c r="H160" s="11" t="str">
        <f>HYPERLINK("https://www.airitibooks.com/Detail/Detail?PublicationID=P20200321816", "https://www.airitibooks.com/Detail/Detail?PublicationID=P20200321816")</f>
        <v>https://www.airitibooks.com/Detail/Detail?PublicationID=P20200321816</v>
      </c>
    </row>
    <row r="161" spans="1:8" ht="21" customHeight="1">
      <c r="A161" s="10" t="s">
        <v>859</v>
      </c>
      <c r="B161" s="10" t="s">
        <v>860</v>
      </c>
      <c r="C161" s="10" t="s">
        <v>321</v>
      </c>
      <c r="D161" s="10" t="s">
        <v>861</v>
      </c>
      <c r="E161" s="10" t="s">
        <v>214</v>
      </c>
      <c r="F161" s="10" t="s">
        <v>183</v>
      </c>
      <c r="G161" s="10" t="s">
        <v>182</v>
      </c>
      <c r="H161" s="11" t="str">
        <f>HYPERLINK("https://www.airitibooks.com/Detail/Detail?PublicationID=P20200321821", "https://www.airitibooks.com/Detail/Detail?PublicationID=P20200321821")</f>
        <v>https://www.airitibooks.com/Detail/Detail?PublicationID=P20200321821</v>
      </c>
    </row>
    <row r="162" spans="1:8" ht="21" customHeight="1">
      <c r="A162" s="10" t="s">
        <v>862</v>
      </c>
      <c r="B162" s="10" t="s">
        <v>863</v>
      </c>
      <c r="C162" s="10" t="s">
        <v>461</v>
      </c>
      <c r="D162" s="10" t="s">
        <v>124</v>
      </c>
      <c r="E162" s="10" t="s">
        <v>133</v>
      </c>
      <c r="F162" s="10" t="s">
        <v>152</v>
      </c>
      <c r="G162" s="10" t="s">
        <v>359</v>
      </c>
      <c r="H162" s="11" t="str">
        <f>HYPERLINK("https://www.airitibooks.com/Detail/Detail?PublicationID=P20200402044", "https://www.airitibooks.com/Detail/Detail?PublicationID=P20200402044")</f>
        <v>https://www.airitibooks.com/Detail/Detail?PublicationID=P20200402044</v>
      </c>
    </row>
    <row r="163" spans="1:8" ht="21" customHeight="1">
      <c r="A163" s="10" t="s">
        <v>864</v>
      </c>
      <c r="B163" s="10" t="s">
        <v>865</v>
      </c>
      <c r="C163" s="10" t="s">
        <v>866</v>
      </c>
      <c r="D163" s="10" t="s">
        <v>867</v>
      </c>
      <c r="E163" s="10" t="s">
        <v>214</v>
      </c>
      <c r="F163" s="10" t="s">
        <v>152</v>
      </c>
      <c r="G163" s="10" t="s">
        <v>359</v>
      </c>
      <c r="H163" s="11" t="str">
        <f>HYPERLINK("https://www.airitibooks.com/Detail/Detail?PublicationID=P20200402045", "https://www.airitibooks.com/Detail/Detail?PublicationID=P20200402045")</f>
        <v>https://www.airitibooks.com/Detail/Detail?PublicationID=P20200402045</v>
      </c>
    </row>
    <row r="164" spans="1:8" ht="21" customHeight="1">
      <c r="A164" s="10" t="s">
        <v>868</v>
      </c>
      <c r="B164" s="10" t="s">
        <v>869</v>
      </c>
      <c r="C164" s="10" t="s">
        <v>155</v>
      </c>
      <c r="D164" s="10" t="s">
        <v>870</v>
      </c>
      <c r="E164" s="10" t="s">
        <v>133</v>
      </c>
      <c r="F164" s="10" t="s">
        <v>183</v>
      </c>
      <c r="G164" s="10" t="s">
        <v>213</v>
      </c>
      <c r="H164" s="11" t="str">
        <f>HYPERLINK("https://www.airitibooks.com/Detail/Detail?PublicationID=P20200402077", "https://www.airitibooks.com/Detail/Detail?PublicationID=P20200402077")</f>
        <v>https://www.airitibooks.com/Detail/Detail?PublicationID=P20200402077</v>
      </c>
    </row>
    <row r="165" spans="1:8" ht="21" customHeight="1">
      <c r="A165" s="10" t="s">
        <v>317</v>
      </c>
      <c r="B165" s="10" t="s">
        <v>316</v>
      </c>
      <c r="C165" s="10" t="s">
        <v>155</v>
      </c>
      <c r="D165" s="10" t="s">
        <v>315</v>
      </c>
      <c r="E165" s="10" t="s">
        <v>133</v>
      </c>
      <c r="F165" s="10" t="s">
        <v>208</v>
      </c>
      <c r="G165" s="10" t="s">
        <v>207</v>
      </c>
      <c r="H165" s="11" t="str">
        <f>HYPERLINK("https://www.airitibooks.com/Detail/Detail?PublicationID=P20200402078", "https://www.airitibooks.com/Detail/Detail?PublicationID=P20200402078")</f>
        <v>https://www.airitibooks.com/Detail/Detail?PublicationID=P20200402078</v>
      </c>
    </row>
    <row r="166" spans="1:8" ht="21" customHeight="1">
      <c r="A166" s="10" t="s">
        <v>871</v>
      </c>
      <c r="B166" s="10" t="s">
        <v>872</v>
      </c>
      <c r="C166" s="10" t="s">
        <v>873</v>
      </c>
      <c r="D166" s="10" t="s">
        <v>874</v>
      </c>
      <c r="E166" s="10" t="s">
        <v>133</v>
      </c>
      <c r="F166" s="10" t="s">
        <v>152</v>
      </c>
      <c r="G166" s="10" t="s">
        <v>674</v>
      </c>
      <c r="H166" s="11" t="str">
        <f>HYPERLINK("https://www.airitibooks.com/Detail/Detail?PublicationID=P20200402371", "https://www.airitibooks.com/Detail/Detail?PublicationID=P20200402371")</f>
        <v>https://www.airitibooks.com/Detail/Detail?PublicationID=P20200402371</v>
      </c>
    </row>
    <row r="167" spans="1:8" ht="21" customHeight="1">
      <c r="A167" s="10" t="s">
        <v>875</v>
      </c>
      <c r="B167" s="10" t="s">
        <v>876</v>
      </c>
      <c r="C167" s="10" t="s">
        <v>534</v>
      </c>
      <c r="D167" s="10" t="s">
        <v>877</v>
      </c>
      <c r="E167" s="10" t="s">
        <v>214</v>
      </c>
      <c r="F167" s="10" t="s">
        <v>152</v>
      </c>
      <c r="G167" s="10" t="s">
        <v>674</v>
      </c>
      <c r="H167" s="11" t="str">
        <f>HYPERLINK("https://www.airitibooks.com/Detail/Detail?PublicationID=P20200402415", "https://www.airitibooks.com/Detail/Detail?PublicationID=P20200402415")</f>
        <v>https://www.airitibooks.com/Detail/Detail?PublicationID=P20200402415</v>
      </c>
    </row>
    <row r="168" spans="1:8" ht="21" customHeight="1">
      <c r="A168" s="10" t="s">
        <v>878</v>
      </c>
      <c r="B168" s="10" t="s">
        <v>879</v>
      </c>
      <c r="C168" s="10" t="s">
        <v>780</v>
      </c>
      <c r="D168" s="10" t="s">
        <v>880</v>
      </c>
      <c r="E168" s="10" t="s">
        <v>133</v>
      </c>
      <c r="F168" s="10" t="s">
        <v>126</v>
      </c>
      <c r="G168" s="10" t="s">
        <v>132</v>
      </c>
      <c r="H168" s="11" t="str">
        <f>HYPERLINK("https://www.airitibooks.com/Detail/Detail?PublicationID=P20200402430", "https://www.airitibooks.com/Detail/Detail?PublicationID=P20200402430")</f>
        <v>https://www.airitibooks.com/Detail/Detail?PublicationID=P20200402430</v>
      </c>
    </row>
    <row r="169" spans="1:8" ht="21" customHeight="1">
      <c r="A169" s="10" t="s">
        <v>881</v>
      </c>
      <c r="B169" s="10" t="s">
        <v>882</v>
      </c>
      <c r="C169" s="10" t="s">
        <v>780</v>
      </c>
      <c r="D169" s="10" t="s">
        <v>883</v>
      </c>
      <c r="E169" s="10" t="s">
        <v>133</v>
      </c>
      <c r="F169" s="10" t="s">
        <v>126</v>
      </c>
      <c r="G169" s="10" t="s">
        <v>132</v>
      </c>
      <c r="H169" s="11" t="str">
        <f>HYPERLINK("https://www.airitibooks.com/Detail/Detail?PublicationID=P20200402431", "https://www.airitibooks.com/Detail/Detail?PublicationID=P20200402431")</f>
        <v>https://www.airitibooks.com/Detail/Detail?PublicationID=P20200402431</v>
      </c>
    </row>
    <row r="170" spans="1:8" ht="21" customHeight="1">
      <c r="A170" s="10" t="s">
        <v>884</v>
      </c>
      <c r="B170" s="10" t="s">
        <v>885</v>
      </c>
      <c r="C170" s="10" t="s">
        <v>780</v>
      </c>
      <c r="D170" s="10" t="s">
        <v>886</v>
      </c>
      <c r="E170" s="10" t="s">
        <v>133</v>
      </c>
      <c r="F170" s="10" t="s">
        <v>126</v>
      </c>
      <c r="G170" s="10" t="s">
        <v>132</v>
      </c>
      <c r="H170" s="11" t="str">
        <f>HYPERLINK("https://www.airitibooks.com/Detail/Detail?PublicationID=P20200402432", "https://www.airitibooks.com/Detail/Detail?PublicationID=P20200402432")</f>
        <v>https://www.airitibooks.com/Detail/Detail?PublicationID=P20200402432</v>
      </c>
    </row>
    <row r="171" spans="1:8" ht="21" customHeight="1">
      <c r="A171" s="10" t="s">
        <v>887</v>
      </c>
      <c r="B171" s="10" t="s">
        <v>888</v>
      </c>
      <c r="C171" s="10" t="s">
        <v>780</v>
      </c>
      <c r="D171" s="10" t="s">
        <v>889</v>
      </c>
      <c r="E171" s="10" t="s">
        <v>133</v>
      </c>
      <c r="F171" s="10" t="s">
        <v>126</v>
      </c>
      <c r="G171" s="10" t="s">
        <v>132</v>
      </c>
      <c r="H171" s="11" t="str">
        <f>HYPERLINK("https://www.airitibooks.com/Detail/Detail?PublicationID=P20200402433", "https://www.airitibooks.com/Detail/Detail?PublicationID=P20200402433")</f>
        <v>https://www.airitibooks.com/Detail/Detail?PublicationID=P20200402433</v>
      </c>
    </row>
    <row r="172" spans="1:8" ht="21" customHeight="1">
      <c r="A172" s="10" t="s">
        <v>890</v>
      </c>
      <c r="B172" s="10" t="s">
        <v>891</v>
      </c>
      <c r="C172" s="10" t="s">
        <v>780</v>
      </c>
      <c r="D172" s="10" t="s">
        <v>892</v>
      </c>
      <c r="E172" s="10" t="s">
        <v>133</v>
      </c>
      <c r="F172" s="10" t="s">
        <v>126</v>
      </c>
      <c r="G172" s="10" t="s">
        <v>132</v>
      </c>
      <c r="H172" s="11" t="str">
        <f>HYPERLINK("https://www.airitibooks.com/Detail/Detail?PublicationID=P20200402434", "https://www.airitibooks.com/Detail/Detail?PublicationID=P20200402434")</f>
        <v>https://www.airitibooks.com/Detail/Detail?PublicationID=P20200402434</v>
      </c>
    </row>
    <row r="173" spans="1:8" ht="21" customHeight="1">
      <c r="A173" s="10" t="s">
        <v>893</v>
      </c>
      <c r="B173" s="10" t="s">
        <v>894</v>
      </c>
      <c r="C173" s="10" t="s">
        <v>780</v>
      </c>
      <c r="D173" s="10" t="s">
        <v>895</v>
      </c>
      <c r="E173" s="10" t="s">
        <v>133</v>
      </c>
      <c r="F173" s="10" t="s">
        <v>152</v>
      </c>
      <c r="G173" s="10" t="s">
        <v>469</v>
      </c>
      <c r="H173" s="11" t="str">
        <f>HYPERLINK("https://www.airitibooks.com/Detail/Detail?PublicationID=P20200402435", "https://www.airitibooks.com/Detail/Detail?PublicationID=P20200402435")</f>
        <v>https://www.airitibooks.com/Detail/Detail?PublicationID=P20200402435</v>
      </c>
    </row>
    <row r="174" spans="1:8" ht="21" customHeight="1">
      <c r="A174" s="10" t="s">
        <v>896</v>
      </c>
      <c r="B174" s="10" t="s">
        <v>897</v>
      </c>
      <c r="C174" s="10" t="s">
        <v>780</v>
      </c>
      <c r="D174" s="10" t="s">
        <v>898</v>
      </c>
      <c r="E174" s="10" t="s">
        <v>133</v>
      </c>
      <c r="F174" s="10" t="s">
        <v>152</v>
      </c>
      <c r="G174" s="10" t="s">
        <v>469</v>
      </c>
      <c r="H174" s="11" t="str">
        <f>HYPERLINK("https://www.airitibooks.com/Detail/Detail?PublicationID=P20200402436", "https://www.airitibooks.com/Detail/Detail?PublicationID=P20200402436")</f>
        <v>https://www.airitibooks.com/Detail/Detail?PublicationID=P20200402436</v>
      </c>
    </row>
    <row r="175" spans="1:8" ht="21" customHeight="1">
      <c r="A175" s="10" t="s">
        <v>899</v>
      </c>
      <c r="B175" s="10" t="s">
        <v>900</v>
      </c>
      <c r="C175" s="10" t="s">
        <v>780</v>
      </c>
      <c r="D175" s="10" t="s">
        <v>898</v>
      </c>
      <c r="E175" s="10" t="s">
        <v>133</v>
      </c>
      <c r="F175" s="10" t="s">
        <v>152</v>
      </c>
      <c r="G175" s="10" t="s">
        <v>469</v>
      </c>
      <c r="H175" s="11" t="str">
        <f>HYPERLINK("https://www.airitibooks.com/Detail/Detail?PublicationID=P20200402437", "https://www.airitibooks.com/Detail/Detail?PublicationID=P20200402437")</f>
        <v>https://www.airitibooks.com/Detail/Detail?PublicationID=P20200402437</v>
      </c>
    </row>
    <row r="176" spans="1:8" ht="21" customHeight="1">
      <c r="A176" s="10" t="s">
        <v>901</v>
      </c>
      <c r="B176" s="10" t="s">
        <v>902</v>
      </c>
      <c r="C176" s="10" t="s">
        <v>780</v>
      </c>
      <c r="D176" s="10" t="s">
        <v>903</v>
      </c>
      <c r="E176" s="10" t="s">
        <v>133</v>
      </c>
      <c r="F176" s="10" t="s">
        <v>152</v>
      </c>
      <c r="G176" s="10" t="s">
        <v>469</v>
      </c>
      <c r="H176" s="11" t="str">
        <f>HYPERLINK("https://www.airitibooks.com/Detail/Detail?PublicationID=P20200402438", "https://www.airitibooks.com/Detail/Detail?PublicationID=P20200402438")</f>
        <v>https://www.airitibooks.com/Detail/Detail?PublicationID=P20200402438</v>
      </c>
    </row>
    <row r="177" spans="1:8" ht="21" customHeight="1">
      <c r="A177" s="10" t="s">
        <v>904</v>
      </c>
      <c r="B177" s="10" t="s">
        <v>905</v>
      </c>
      <c r="C177" s="10" t="s">
        <v>780</v>
      </c>
      <c r="D177" s="10" t="s">
        <v>906</v>
      </c>
      <c r="E177" s="10" t="s">
        <v>133</v>
      </c>
      <c r="F177" s="10" t="s">
        <v>152</v>
      </c>
      <c r="G177" s="10" t="s">
        <v>469</v>
      </c>
      <c r="H177" s="11" t="str">
        <f>HYPERLINK("https://www.airitibooks.com/Detail/Detail?PublicationID=P20200402439", "https://www.airitibooks.com/Detail/Detail?PublicationID=P20200402439")</f>
        <v>https://www.airitibooks.com/Detail/Detail?PublicationID=P20200402439</v>
      </c>
    </row>
    <row r="178" spans="1:8" ht="21" customHeight="1">
      <c r="A178" s="10" t="s">
        <v>907</v>
      </c>
      <c r="B178" s="10" t="s">
        <v>908</v>
      </c>
      <c r="C178" s="10" t="s">
        <v>780</v>
      </c>
      <c r="D178" s="10" t="s">
        <v>883</v>
      </c>
      <c r="E178" s="10" t="s">
        <v>133</v>
      </c>
      <c r="F178" s="10" t="s">
        <v>152</v>
      </c>
      <c r="G178" s="10" t="s">
        <v>469</v>
      </c>
      <c r="H178" s="11" t="str">
        <f>HYPERLINK("https://www.airitibooks.com/Detail/Detail?PublicationID=P20200402440", "https://www.airitibooks.com/Detail/Detail?PublicationID=P20200402440")</f>
        <v>https://www.airitibooks.com/Detail/Detail?PublicationID=P20200402440</v>
      </c>
    </row>
    <row r="179" spans="1:8" ht="21" customHeight="1">
      <c r="A179" s="10" t="s">
        <v>909</v>
      </c>
      <c r="B179" s="10" t="s">
        <v>910</v>
      </c>
      <c r="C179" s="10" t="s">
        <v>780</v>
      </c>
      <c r="D179" s="10" t="s">
        <v>911</v>
      </c>
      <c r="E179" s="10" t="s">
        <v>133</v>
      </c>
      <c r="F179" s="10" t="s">
        <v>152</v>
      </c>
      <c r="G179" s="10" t="s">
        <v>469</v>
      </c>
      <c r="H179" s="11" t="str">
        <f>HYPERLINK("https://www.airitibooks.com/Detail/Detail?PublicationID=P20200402441", "https://www.airitibooks.com/Detail/Detail?PublicationID=P20200402441")</f>
        <v>https://www.airitibooks.com/Detail/Detail?PublicationID=P20200402441</v>
      </c>
    </row>
    <row r="180" spans="1:8" ht="21" customHeight="1">
      <c r="A180" s="10" t="s">
        <v>912</v>
      </c>
      <c r="B180" s="10" t="s">
        <v>913</v>
      </c>
      <c r="C180" s="10" t="s">
        <v>780</v>
      </c>
      <c r="D180" s="10" t="s">
        <v>914</v>
      </c>
      <c r="E180" s="10" t="s">
        <v>133</v>
      </c>
      <c r="F180" s="10" t="s">
        <v>152</v>
      </c>
      <c r="G180" s="10" t="s">
        <v>469</v>
      </c>
      <c r="H180" s="11" t="str">
        <f>HYPERLINK("https://www.airitibooks.com/Detail/Detail?PublicationID=P20200402442", "https://www.airitibooks.com/Detail/Detail?PublicationID=P20200402442")</f>
        <v>https://www.airitibooks.com/Detail/Detail?PublicationID=P20200402442</v>
      </c>
    </row>
    <row r="181" spans="1:8" ht="21" customHeight="1">
      <c r="A181" s="10" t="s">
        <v>812</v>
      </c>
      <c r="B181" s="10" t="s">
        <v>915</v>
      </c>
      <c r="C181" s="10" t="s">
        <v>780</v>
      </c>
      <c r="D181" s="10" t="s">
        <v>814</v>
      </c>
      <c r="E181" s="10" t="s">
        <v>133</v>
      </c>
      <c r="F181" s="10" t="s">
        <v>152</v>
      </c>
      <c r="G181" s="10" t="s">
        <v>469</v>
      </c>
      <c r="H181" s="11" t="str">
        <f>HYPERLINK("https://www.airitibooks.com/Detail/Detail?PublicationID=P20200402443", "https://www.airitibooks.com/Detail/Detail?PublicationID=P20200402443")</f>
        <v>https://www.airitibooks.com/Detail/Detail?PublicationID=P20200402443</v>
      </c>
    </row>
    <row r="182" spans="1:8" ht="21" customHeight="1">
      <c r="A182" s="10" t="s">
        <v>809</v>
      </c>
      <c r="B182" s="10" t="s">
        <v>916</v>
      </c>
      <c r="C182" s="10" t="s">
        <v>780</v>
      </c>
      <c r="D182" s="10" t="s">
        <v>811</v>
      </c>
      <c r="E182" s="10" t="s">
        <v>133</v>
      </c>
      <c r="F182" s="10" t="s">
        <v>152</v>
      </c>
      <c r="G182" s="10" t="s">
        <v>469</v>
      </c>
      <c r="H182" s="11" t="str">
        <f>HYPERLINK("https://www.airitibooks.com/Detail/Detail?PublicationID=P20200402444", "https://www.airitibooks.com/Detail/Detail?PublicationID=P20200402444")</f>
        <v>https://www.airitibooks.com/Detail/Detail?PublicationID=P20200402444</v>
      </c>
    </row>
    <row r="183" spans="1:8" ht="21" customHeight="1">
      <c r="A183" s="10" t="s">
        <v>806</v>
      </c>
      <c r="B183" s="10" t="s">
        <v>917</v>
      </c>
      <c r="C183" s="10" t="s">
        <v>780</v>
      </c>
      <c r="D183" s="10" t="s">
        <v>808</v>
      </c>
      <c r="E183" s="10" t="s">
        <v>133</v>
      </c>
      <c r="F183" s="10" t="s">
        <v>152</v>
      </c>
      <c r="G183" s="10" t="s">
        <v>469</v>
      </c>
      <c r="H183" s="11" t="str">
        <f>HYPERLINK("https://www.airitibooks.com/Detail/Detail?PublicationID=P20200402445", "https://www.airitibooks.com/Detail/Detail?PublicationID=P20200402445")</f>
        <v>https://www.airitibooks.com/Detail/Detail?PublicationID=P20200402445</v>
      </c>
    </row>
    <row r="184" spans="1:8" ht="21" customHeight="1">
      <c r="A184" s="10" t="s">
        <v>803</v>
      </c>
      <c r="B184" s="10" t="s">
        <v>918</v>
      </c>
      <c r="C184" s="10" t="s">
        <v>780</v>
      </c>
      <c r="D184" s="10" t="s">
        <v>805</v>
      </c>
      <c r="E184" s="10" t="s">
        <v>133</v>
      </c>
      <c r="F184" s="10" t="s">
        <v>152</v>
      </c>
      <c r="G184" s="10" t="s">
        <v>469</v>
      </c>
      <c r="H184" s="11" t="str">
        <f>HYPERLINK("https://www.airitibooks.com/Detail/Detail?PublicationID=P20200402446", "https://www.airitibooks.com/Detail/Detail?PublicationID=P20200402446")</f>
        <v>https://www.airitibooks.com/Detail/Detail?PublicationID=P20200402446</v>
      </c>
    </row>
    <row r="185" spans="1:8" ht="21" customHeight="1">
      <c r="A185" s="10" t="s">
        <v>919</v>
      </c>
      <c r="B185" s="10" t="s">
        <v>920</v>
      </c>
      <c r="C185" s="10" t="s">
        <v>780</v>
      </c>
      <c r="D185" s="10" t="s">
        <v>921</v>
      </c>
      <c r="E185" s="10" t="s">
        <v>133</v>
      </c>
      <c r="F185" s="10" t="s">
        <v>152</v>
      </c>
      <c r="G185" s="10" t="s">
        <v>469</v>
      </c>
      <c r="H185" s="11" t="str">
        <f>HYPERLINK("https://www.airitibooks.com/Detail/Detail?PublicationID=P20200402447", "https://www.airitibooks.com/Detail/Detail?PublicationID=P20200402447")</f>
        <v>https://www.airitibooks.com/Detail/Detail?PublicationID=P20200402447</v>
      </c>
    </row>
    <row r="186" spans="1:8" ht="21" customHeight="1">
      <c r="A186" s="10" t="s">
        <v>922</v>
      </c>
      <c r="B186" s="10" t="s">
        <v>923</v>
      </c>
      <c r="C186" s="10" t="s">
        <v>780</v>
      </c>
      <c r="D186" s="10" t="s">
        <v>924</v>
      </c>
      <c r="E186" s="10" t="s">
        <v>133</v>
      </c>
      <c r="F186" s="10" t="s">
        <v>152</v>
      </c>
      <c r="G186" s="10" t="s">
        <v>469</v>
      </c>
      <c r="H186" s="11" t="str">
        <f>HYPERLINK("https://www.airitibooks.com/Detail/Detail?PublicationID=P20200402448", "https://www.airitibooks.com/Detail/Detail?PublicationID=P20200402448")</f>
        <v>https://www.airitibooks.com/Detail/Detail?PublicationID=P20200402448</v>
      </c>
    </row>
    <row r="187" spans="1:8" ht="21" customHeight="1">
      <c r="A187" s="10" t="s">
        <v>800</v>
      </c>
      <c r="B187" s="10" t="s">
        <v>925</v>
      </c>
      <c r="C187" s="10" t="s">
        <v>780</v>
      </c>
      <c r="D187" s="10" t="s">
        <v>802</v>
      </c>
      <c r="E187" s="10" t="s">
        <v>133</v>
      </c>
      <c r="F187" s="10" t="s">
        <v>152</v>
      </c>
      <c r="G187" s="10" t="s">
        <v>469</v>
      </c>
      <c r="H187" s="11" t="str">
        <f>HYPERLINK("https://www.airitibooks.com/Detail/Detail?PublicationID=P20200402450", "https://www.airitibooks.com/Detail/Detail?PublicationID=P20200402450")</f>
        <v>https://www.airitibooks.com/Detail/Detail?PublicationID=P20200402450</v>
      </c>
    </row>
    <row r="188" spans="1:8" ht="21" customHeight="1">
      <c r="A188" s="10" t="s">
        <v>797</v>
      </c>
      <c r="B188" s="10" t="s">
        <v>926</v>
      </c>
      <c r="C188" s="10" t="s">
        <v>780</v>
      </c>
      <c r="D188" s="10" t="s">
        <v>799</v>
      </c>
      <c r="E188" s="10" t="s">
        <v>133</v>
      </c>
      <c r="F188" s="10" t="s">
        <v>152</v>
      </c>
      <c r="G188" s="10" t="s">
        <v>469</v>
      </c>
      <c r="H188" s="11" t="str">
        <f>HYPERLINK("https://www.airitibooks.com/Detail/Detail?PublicationID=P20200402451", "https://www.airitibooks.com/Detail/Detail?PublicationID=P20200402451")</f>
        <v>https://www.airitibooks.com/Detail/Detail?PublicationID=P20200402451</v>
      </c>
    </row>
    <row r="189" spans="1:8" ht="21" customHeight="1">
      <c r="A189" s="10" t="s">
        <v>927</v>
      </c>
      <c r="B189" s="10" t="s">
        <v>928</v>
      </c>
      <c r="C189" s="10" t="s">
        <v>780</v>
      </c>
      <c r="D189" s="10" t="s">
        <v>929</v>
      </c>
      <c r="E189" s="10" t="s">
        <v>133</v>
      </c>
      <c r="F189" s="10" t="s">
        <v>152</v>
      </c>
      <c r="G189" s="10" t="s">
        <v>469</v>
      </c>
      <c r="H189" s="11" t="str">
        <f>HYPERLINK("https://www.airitibooks.com/Detail/Detail?PublicationID=P20200402452", "https://www.airitibooks.com/Detail/Detail?PublicationID=P20200402452")</f>
        <v>https://www.airitibooks.com/Detail/Detail?PublicationID=P20200402452</v>
      </c>
    </row>
    <row r="190" spans="1:8" ht="21" customHeight="1">
      <c r="A190" s="10" t="s">
        <v>930</v>
      </c>
      <c r="B190" s="10" t="s">
        <v>931</v>
      </c>
      <c r="C190" s="10" t="s">
        <v>780</v>
      </c>
      <c r="D190" s="10" t="s">
        <v>805</v>
      </c>
      <c r="E190" s="10" t="s">
        <v>133</v>
      </c>
      <c r="F190" s="10" t="s">
        <v>152</v>
      </c>
      <c r="G190" s="10" t="s">
        <v>469</v>
      </c>
      <c r="H190" s="11" t="str">
        <f>HYPERLINK("https://www.airitibooks.com/Detail/Detail?PublicationID=P20200402453", "https://www.airitibooks.com/Detail/Detail?PublicationID=P20200402453")</f>
        <v>https://www.airitibooks.com/Detail/Detail?PublicationID=P20200402453</v>
      </c>
    </row>
    <row r="191" spans="1:8" ht="21" customHeight="1">
      <c r="A191" s="10" t="s">
        <v>932</v>
      </c>
      <c r="B191" s="10" t="s">
        <v>933</v>
      </c>
      <c r="C191" s="10" t="s">
        <v>780</v>
      </c>
      <c r="D191" s="10" t="s">
        <v>929</v>
      </c>
      <c r="E191" s="10" t="s">
        <v>133</v>
      </c>
      <c r="F191" s="10" t="s">
        <v>152</v>
      </c>
      <c r="G191" s="10" t="s">
        <v>469</v>
      </c>
      <c r="H191" s="11" t="str">
        <f>HYPERLINK("https://www.airitibooks.com/Detail/Detail?PublicationID=P20200402454", "https://www.airitibooks.com/Detail/Detail?PublicationID=P20200402454")</f>
        <v>https://www.airitibooks.com/Detail/Detail?PublicationID=P20200402454</v>
      </c>
    </row>
    <row r="192" spans="1:8" ht="21" customHeight="1">
      <c r="A192" s="10" t="s">
        <v>934</v>
      </c>
      <c r="B192" s="10" t="s">
        <v>935</v>
      </c>
      <c r="C192" s="10" t="s">
        <v>780</v>
      </c>
      <c r="D192" s="10" t="s">
        <v>936</v>
      </c>
      <c r="E192" s="10" t="s">
        <v>133</v>
      </c>
      <c r="F192" s="10" t="s">
        <v>152</v>
      </c>
      <c r="G192" s="10" t="s">
        <v>469</v>
      </c>
      <c r="H192" s="11" t="str">
        <f>HYPERLINK("https://www.airitibooks.com/Detail/Detail?PublicationID=P20200402455", "https://www.airitibooks.com/Detail/Detail?PublicationID=P20200402455")</f>
        <v>https://www.airitibooks.com/Detail/Detail?PublicationID=P20200402455</v>
      </c>
    </row>
    <row r="193" spans="1:8" ht="21" customHeight="1">
      <c r="A193" s="10" t="s">
        <v>937</v>
      </c>
      <c r="B193" s="10" t="s">
        <v>938</v>
      </c>
      <c r="C193" s="10" t="s">
        <v>780</v>
      </c>
      <c r="D193" s="10" t="s">
        <v>906</v>
      </c>
      <c r="E193" s="10" t="s">
        <v>133</v>
      </c>
      <c r="F193" s="10" t="s">
        <v>152</v>
      </c>
      <c r="G193" s="10" t="s">
        <v>469</v>
      </c>
      <c r="H193" s="11" t="str">
        <f>HYPERLINK("https://www.airitibooks.com/Detail/Detail?PublicationID=P20200402457", "https://www.airitibooks.com/Detail/Detail?PublicationID=P20200402457")</f>
        <v>https://www.airitibooks.com/Detail/Detail?PublicationID=P20200402457</v>
      </c>
    </row>
    <row r="194" spans="1:8" ht="21" customHeight="1">
      <c r="A194" s="10" t="s">
        <v>794</v>
      </c>
      <c r="B194" s="10" t="s">
        <v>939</v>
      </c>
      <c r="C194" s="10" t="s">
        <v>780</v>
      </c>
      <c r="D194" s="10" t="s">
        <v>796</v>
      </c>
      <c r="E194" s="10" t="s">
        <v>133</v>
      </c>
      <c r="F194" s="10" t="s">
        <v>152</v>
      </c>
      <c r="G194" s="10" t="s">
        <v>469</v>
      </c>
      <c r="H194" s="11" t="str">
        <f>HYPERLINK("https://www.airitibooks.com/Detail/Detail?PublicationID=P20200402458", "https://www.airitibooks.com/Detail/Detail?PublicationID=P20200402458")</f>
        <v>https://www.airitibooks.com/Detail/Detail?PublicationID=P20200402458</v>
      </c>
    </row>
    <row r="195" spans="1:8" ht="21" customHeight="1">
      <c r="A195" s="10" t="s">
        <v>940</v>
      </c>
      <c r="B195" s="10" t="s">
        <v>941</v>
      </c>
      <c r="C195" s="10" t="s">
        <v>780</v>
      </c>
      <c r="D195" s="10" t="s">
        <v>942</v>
      </c>
      <c r="E195" s="10" t="s">
        <v>133</v>
      </c>
      <c r="F195" s="10" t="s">
        <v>152</v>
      </c>
      <c r="G195" s="10" t="s">
        <v>469</v>
      </c>
      <c r="H195" s="11" t="str">
        <f>HYPERLINK("https://www.airitibooks.com/Detail/Detail?PublicationID=P20200402459", "https://www.airitibooks.com/Detail/Detail?PublicationID=P20200402459")</f>
        <v>https://www.airitibooks.com/Detail/Detail?PublicationID=P20200402459</v>
      </c>
    </row>
    <row r="196" spans="1:8" ht="21" customHeight="1">
      <c r="A196" s="10" t="s">
        <v>943</v>
      </c>
      <c r="B196" s="10" t="s">
        <v>944</v>
      </c>
      <c r="C196" s="10" t="s">
        <v>780</v>
      </c>
      <c r="D196" s="10" t="s">
        <v>945</v>
      </c>
      <c r="E196" s="10" t="s">
        <v>133</v>
      </c>
      <c r="F196" s="10" t="s">
        <v>152</v>
      </c>
      <c r="G196" s="10" t="s">
        <v>469</v>
      </c>
      <c r="H196" s="11" t="str">
        <f>HYPERLINK("https://www.airitibooks.com/Detail/Detail?PublicationID=P20200402460", "https://www.airitibooks.com/Detail/Detail?PublicationID=P20200402460")</f>
        <v>https://www.airitibooks.com/Detail/Detail?PublicationID=P20200402460</v>
      </c>
    </row>
    <row r="197" spans="1:8" ht="21" customHeight="1">
      <c r="A197" s="10" t="s">
        <v>791</v>
      </c>
      <c r="B197" s="10" t="s">
        <v>946</v>
      </c>
      <c r="C197" s="10" t="s">
        <v>780</v>
      </c>
      <c r="D197" s="10" t="s">
        <v>793</v>
      </c>
      <c r="E197" s="10" t="s">
        <v>133</v>
      </c>
      <c r="F197" s="10" t="s">
        <v>152</v>
      </c>
      <c r="G197" s="10" t="s">
        <v>469</v>
      </c>
      <c r="H197" s="11" t="str">
        <f>HYPERLINK("https://www.airitibooks.com/Detail/Detail?PublicationID=P20200402461", "https://www.airitibooks.com/Detail/Detail?PublicationID=P20200402461")</f>
        <v>https://www.airitibooks.com/Detail/Detail?PublicationID=P20200402461</v>
      </c>
    </row>
    <row r="198" spans="1:8" ht="21" customHeight="1">
      <c r="A198" s="10" t="s">
        <v>947</v>
      </c>
      <c r="B198" s="10" t="s">
        <v>948</v>
      </c>
      <c r="C198" s="10" t="s">
        <v>780</v>
      </c>
      <c r="D198" s="10" t="s">
        <v>949</v>
      </c>
      <c r="E198" s="10" t="s">
        <v>133</v>
      </c>
      <c r="F198" s="10" t="s">
        <v>152</v>
      </c>
      <c r="G198" s="10" t="s">
        <v>469</v>
      </c>
      <c r="H198" s="11" t="str">
        <f>HYPERLINK("https://www.airitibooks.com/Detail/Detail?PublicationID=P20200402462", "https://www.airitibooks.com/Detail/Detail?PublicationID=P20200402462")</f>
        <v>https://www.airitibooks.com/Detail/Detail?PublicationID=P20200402462</v>
      </c>
    </row>
    <row r="199" spans="1:8" ht="21" customHeight="1">
      <c r="A199" s="10" t="s">
        <v>788</v>
      </c>
      <c r="B199" s="10" t="s">
        <v>950</v>
      </c>
      <c r="C199" s="10" t="s">
        <v>780</v>
      </c>
      <c r="D199" s="10" t="s">
        <v>951</v>
      </c>
      <c r="E199" s="10" t="s">
        <v>133</v>
      </c>
      <c r="F199" s="10" t="s">
        <v>152</v>
      </c>
      <c r="G199" s="10" t="s">
        <v>469</v>
      </c>
      <c r="H199" s="11" t="str">
        <f>HYPERLINK("https://www.airitibooks.com/Detail/Detail?PublicationID=P20200402464", "https://www.airitibooks.com/Detail/Detail?PublicationID=P20200402464")</f>
        <v>https://www.airitibooks.com/Detail/Detail?PublicationID=P20200402464</v>
      </c>
    </row>
    <row r="200" spans="1:8" ht="21" customHeight="1">
      <c r="A200" s="10" t="s">
        <v>952</v>
      </c>
      <c r="B200" s="10" t="s">
        <v>953</v>
      </c>
      <c r="C200" s="10" t="s">
        <v>780</v>
      </c>
      <c r="D200" s="10" t="s">
        <v>954</v>
      </c>
      <c r="E200" s="10" t="s">
        <v>133</v>
      </c>
      <c r="F200" s="10" t="s">
        <v>152</v>
      </c>
      <c r="G200" s="10" t="s">
        <v>469</v>
      </c>
      <c r="H200" s="11" t="str">
        <f>HYPERLINK("https://www.airitibooks.com/Detail/Detail?PublicationID=P20200402465", "https://www.airitibooks.com/Detail/Detail?PublicationID=P20200402465")</f>
        <v>https://www.airitibooks.com/Detail/Detail?PublicationID=P20200402465</v>
      </c>
    </row>
    <row r="201" spans="1:8" ht="21" customHeight="1">
      <c r="A201" s="10" t="s">
        <v>955</v>
      </c>
      <c r="B201" s="10" t="s">
        <v>956</v>
      </c>
      <c r="C201" s="10" t="s">
        <v>780</v>
      </c>
      <c r="D201" s="10" t="s">
        <v>957</v>
      </c>
      <c r="E201" s="10" t="s">
        <v>133</v>
      </c>
      <c r="F201" s="10" t="s">
        <v>152</v>
      </c>
      <c r="G201" s="10" t="s">
        <v>469</v>
      </c>
      <c r="H201" s="11" t="str">
        <f>HYPERLINK("https://www.airitibooks.com/Detail/Detail?PublicationID=P20200402466", "https://www.airitibooks.com/Detail/Detail?PublicationID=P20200402466")</f>
        <v>https://www.airitibooks.com/Detail/Detail?PublicationID=P20200402466</v>
      </c>
    </row>
    <row r="202" spans="1:8" ht="21" customHeight="1">
      <c r="A202" s="10" t="s">
        <v>785</v>
      </c>
      <c r="B202" s="10" t="s">
        <v>958</v>
      </c>
      <c r="C202" s="10" t="s">
        <v>780</v>
      </c>
      <c r="D202" s="10" t="s">
        <v>787</v>
      </c>
      <c r="E202" s="10" t="s">
        <v>133</v>
      </c>
      <c r="F202" s="10" t="s">
        <v>152</v>
      </c>
      <c r="G202" s="10" t="s">
        <v>469</v>
      </c>
      <c r="H202" s="11" t="str">
        <f>HYPERLINK("https://www.airitibooks.com/Detail/Detail?PublicationID=P20200402467", "https://www.airitibooks.com/Detail/Detail?PublicationID=P20200402467")</f>
        <v>https://www.airitibooks.com/Detail/Detail?PublicationID=P20200402467</v>
      </c>
    </row>
    <row r="203" spans="1:8" ht="21" customHeight="1">
      <c r="A203" s="10" t="s">
        <v>959</v>
      </c>
      <c r="B203" s="10" t="s">
        <v>960</v>
      </c>
      <c r="C203" s="10" t="s">
        <v>780</v>
      </c>
      <c r="D203" s="10" t="s">
        <v>961</v>
      </c>
      <c r="E203" s="10" t="s">
        <v>133</v>
      </c>
      <c r="F203" s="10" t="s">
        <v>152</v>
      </c>
      <c r="G203" s="10" t="s">
        <v>469</v>
      </c>
      <c r="H203" s="11" t="str">
        <f>HYPERLINK("https://www.airitibooks.com/Detail/Detail?PublicationID=P20200402468", "https://www.airitibooks.com/Detail/Detail?PublicationID=P20200402468")</f>
        <v>https://www.airitibooks.com/Detail/Detail?PublicationID=P20200402468</v>
      </c>
    </row>
    <row r="204" spans="1:8" ht="21" customHeight="1">
      <c r="A204" s="10" t="s">
        <v>782</v>
      </c>
      <c r="B204" s="10" t="s">
        <v>962</v>
      </c>
      <c r="C204" s="10" t="s">
        <v>780</v>
      </c>
      <c r="D204" s="10" t="s">
        <v>963</v>
      </c>
      <c r="E204" s="10" t="s">
        <v>133</v>
      </c>
      <c r="F204" s="10" t="s">
        <v>152</v>
      </c>
      <c r="G204" s="10" t="s">
        <v>469</v>
      </c>
      <c r="H204" s="11" t="str">
        <f>HYPERLINK("https://www.airitibooks.com/Detail/Detail?PublicationID=P20200402469", "https://www.airitibooks.com/Detail/Detail?PublicationID=P20200402469")</f>
        <v>https://www.airitibooks.com/Detail/Detail?PublicationID=P20200402469</v>
      </c>
    </row>
    <row r="205" spans="1:8" ht="21" customHeight="1">
      <c r="A205" s="10" t="s">
        <v>964</v>
      </c>
      <c r="B205" s="10" t="s">
        <v>965</v>
      </c>
      <c r="C205" s="10" t="s">
        <v>780</v>
      </c>
      <c r="D205" s="10" t="s">
        <v>781</v>
      </c>
      <c r="E205" s="10" t="s">
        <v>133</v>
      </c>
      <c r="F205" s="10" t="s">
        <v>152</v>
      </c>
      <c r="G205" s="10" t="s">
        <v>469</v>
      </c>
      <c r="H205" s="11" t="str">
        <f>HYPERLINK("https://www.airitibooks.com/Detail/Detail?PublicationID=P20200402470", "https://www.airitibooks.com/Detail/Detail?PublicationID=P20200402470")</f>
        <v>https://www.airitibooks.com/Detail/Detail?PublicationID=P20200402470</v>
      </c>
    </row>
    <row r="206" spans="1:8" ht="21" customHeight="1">
      <c r="A206" s="10" t="s">
        <v>966</v>
      </c>
      <c r="B206" s="10" t="s">
        <v>967</v>
      </c>
      <c r="C206" s="10" t="s">
        <v>780</v>
      </c>
      <c r="D206" s="10" t="s">
        <v>968</v>
      </c>
      <c r="E206" s="10" t="s">
        <v>133</v>
      </c>
      <c r="F206" s="10" t="s">
        <v>152</v>
      </c>
      <c r="G206" s="10" t="s">
        <v>469</v>
      </c>
      <c r="H206" s="11" t="str">
        <f>HYPERLINK("https://www.airitibooks.com/Detail/Detail?PublicationID=P20200402471", "https://www.airitibooks.com/Detail/Detail?PublicationID=P20200402471")</f>
        <v>https://www.airitibooks.com/Detail/Detail?PublicationID=P20200402471</v>
      </c>
    </row>
    <row r="207" spans="1:8" ht="21" customHeight="1">
      <c r="A207" s="10" t="s">
        <v>969</v>
      </c>
      <c r="B207" s="10" t="s">
        <v>970</v>
      </c>
      <c r="C207" s="10" t="s">
        <v>780</v>
      </c>
      <c r="D207" s="10" t="s">
        <v>971</v>
      </c>
      <c r="E207" s="10" t="s">
        <v>133</v>
      </c>
      <c r="F207" s="10" t="s">
        <v>152</v>
      </c>
      <c r="G207" s="10" t="s">
        <v>469</v>
      </c>
      <c r="H207" s="11" t="str">
        <f>HYPERLINK("https://www.airitibooks.com/Detail/Detail?PublicationID=P20200402472", "https://www.airitibooks.com/Detail/Detail?PublicationID=P20200402472")</f>
        <v>https://www.airitibooks.com/Detail/Detail?PublicationID=P20200402472</v>
      </c>
    </row>
    <row r="208" spans="1:8" ht="21" customHeight="1">
      <c r="A208" s="10" t="s">
        <v>972</v>
      </c>
      <c r="B208" s="10" t="s">
        <v>973</v>
      </c>
      <c r="C208" s="10" t="s">
        <v>780</v>
      </c>
      <c r="D208" s="10" t="s">
        <v>974</v>
      </c>
      <c r="E208" s="10" t="s">
        <v>133</v>
      </c>
      <c r="F208" s="10" t="s">
        <v>152</v>
      </c>
      <c r="G208" s="10" t="s">
        <v>469</v>
      </c>
      <c r="H208" s="11" t="str">
        <f>HYPERLINK("https://www.airitibooks.com/Detail/Detail?PublicationID=P20200402473", "https://www.airitibooks.com/Detail/Detail?PublicationID=P20200402473")</f>
        <v>https://www.airitibooks.com/Detail/Detail?PublicationID=P20200402473</v>
      </c>
    </row>
    <row r="209" spans="1:8" ht="21" customHeight="1">
      <c r="A209" s="10" t="s">
        <v>975</v>
      </c>
      <c r="B209" s="10" t="s">
        <v>976</v>
      </c>
      <c r="C209" s="10" t="s">
        <v>780</v>
      </c>
      <c r="D209" s="10" t="s">
        <v>898</v>
      </c>
      <c r="E209" s="10" t="s">
        <v>133</v>
      </c>
      <c r="F209" s="10" t="s">
        <v>152</v>
      </c>
      <c r="G209" s="10" t="s">
        <v>469</v>
      </c>
      <c r="H209" s="11" t="str">
        <f>HYPERLINK("https://www.airitibooks.com/Detail/Detail?PublicationID=P20200402474", "https://www.airitibooks.com/Detail/Detail?PublicationID=P20200402474")</f>
        <v>https://www.airitibooks.com/Detail/Detail?PublicationID=P20200402474</v>
      </c>
    </row>
    <row r="210" spans="1:8" ht="21" customHeight="1">
      <c r="A210" s="10" t="s">
        <v>977</v>
      </c>
      <c r="B210" s="10" t="s">
        <v>978</v>
      </c>
      <c r="C210" s="10" t="s">
        <v>780</v>
      </c>
      <c r="D210" s="10" t="s">
        <v>898</v>
      </c>
      <c r="E210" s="10" t="s">
        <v>133</v>
      </c>
      <c r="F210" s="10" t="s">
        <v>152</v>
      </c>
      <c r="G210" s="10" t="s">
        <v>469</v>
      </c>
      <c r="H210" s="11" t="str">
        <f>HYPERLINK("https://www.airitibooks.com/Detail/Detail?PublicationID=P20200402475", "https://www.airitibooks.com/Detail/Detail?PublicationID=P20200402475")</f>
        <v>https://www.airitibooks.com/Detail/Detail?PublicationID=P20200402475</v>
      </c>
    </row>
    <row r="211" spans="1:8" ht="21" customHeight="1">
      <c r="A211" s="10" t="s">
        <v>979</v>
      </c>
      <c r="B211" s="10" t="s">
        <v>980</v>
      </c>
      <c r="C211" s="10" t="s">
        <v>780</v>
      </c>
      <c r="D211" s="10" t="s">
        <v>981</v>
      </c>
      <c r="E211" s="10" t="s">
        <v>133</v>
      </c>
      <c r="F211" s="10" t="s">
        <v>152</v>
      </c>
      <c r="G211" s="10" t="s">
        <v>469</v>
      </c>
      <c r="H211" s="11" t="str">
        <f>HYPERLINK("https://www.airitibooks.com/Detail/Detail?PublicationID=P20200402476", "https://www.airitibooks.com/Detail/Detail?PublicationID=P20200402476")</f>
        <v>https://www.airitibooks.com/Detail/Detail?PublicationID=P20200402476</v>
      </c>
    </row>
    <row r="212" spans="1:8" ht="21" customHeight="1">
      <c r="A212" s="10" t="s">
        <v>982</v>
      </c>
      <c r="B212" s="10" t="s">
        <v>983</v>
      </c>
      <c r="C212" s="10" t="s">
        <v>780</v>
      </c>
      <c r="D212" s="10" t="s">
        <v>984</v>
      </c>
      <c r="E212" s="10" t="s">
        <v>133</v>
      </c>
      <c r="F212" s="10" t="s">
        <v>152</v>
      </c>
      <c r="G212" s="10" t="s">
        <v>469</v>
      </c>
      <c r="H212" s="11" t="str">
        <f>HYPERLINK("https://www.airitibooks.com/Detail/Detail?PublicationID=P20200402477", "https://www.airitibooks.com/Detail/Detail?PublicationID=P20200402477")</f>
        <v>https://www.airitibooks.com/Detail/Detail?PublicationID=P20200402477</v>
      </c>
    </row>
    <row r="213" spans="1:8" ht="21" customHeight="1">
      <c r="A213" s="10" t="s">
        <v>985</v>
      </c>
      <c r="B213" s="10" t="s">
        <v>986</v>
      </c>
      <c r="C213" s="10" t="s">
        <v>780</v>
      </c>
      <c r="D213" s="10" t="s">
        <v>984</v>
      </c>
      <c r="E213" s="10" t="s">
        <v>133</v>
      </c>
      <c r="F213" s="10" t="s">
        <v>152</v>
      </c>
      <c r="G213" s="10" t="s">
        <v>469</v>
      </c>
      <c r="H213" s="11" t="str">
        <f>HYPERLINK("https://www.airitibooks.com/Detail/Detail?PublicationID=P20200402478", "https://www.airitibooks.com/Detail/Detail?PublicationID=P20200402478")</f>
        <v>https://www.airitibooks.com/Detail/Detail?PublicationID=P20200402478</v>
      </c>
    </row>
    <row r="214" spans="1:8" ht="21" customHeight="1">
      <c r="A214" s="10" t="s">
        <v>987</v>
      </c>
      <c r="B214" s="10" t="s">
        <v>988</v>
      </c>
      <c r="C214" s="10" t="s">
        <v>780</v>
      </c>
      <c r="D214" s="10" t="s">
        <v>989</v>
      </c>
      <c r="E214" s="10" t="s">
        <v>133</v>
      </c>
      <c r="F214" s="10" t="s">
        <v>152</v>
      </c>
      <c r="G214" s="10" t="s">
        <v>469</v>
      </c>
      <c r="H214" s="11" t="str">
        <f>HYPERLINK("https://www.airitibooks.com/Detail/Detail?PublicationID=P20200402480", "https://www.airitibooks.com/Detail/Detail?PublicationID=P20200402480")</f>
        <v>https://www.airitibooks.com/Detail/Detail?PublicationID=P20200402480</v>
      </c>
    </row>
    <row r="215" spans="1:8" ht="21" customHeight="1">
      <c r="A215" s="10" t="s">
        <v>990</v>
      </c>
      <c r="B215" s="10" t="s">
        <v>991</v>
      </c>
      <c r="C215" s="10" t="s">
        <v>780</v>
      </c>
      <c r="D215" s="10" t="s">
        <v>992</v>
      </c>
      <c r="E215" s="10" t="s">
        <v>133</v>
      </c>
      <c r="F215" s="10" t="s">
        <v>152</v>
      </c>
      <c r="G215" s="10" t="s">
        <v>469</v>
      </c>
      <c r="H215" s="11" t="str">
        <f>HYPERLINK("https://www.airitibooks.com/Detail/Detail?PublicationID=P20200402481", "https://www.airitibooks.com/Detail/Detail?PublicationID=P20200402481")</f>
        <v>https://www.airitibooks.com/Detail/Detail?PublicationID=P20200402481</v>
      </c>
    </row>
    <row r="216" spans="1:8" ht="21" customHeight="1">
      <c r="A216" s="10" t="s">
        <v>993</v>
      </c>
      <c r="B216" s="10" t="s">
        <v>994</v>
      </c>
      <c r="C216" s="10" t="s">
        <v>780</v>
      </c>
      <c r="D216" s="10" t="s">
        <v>883</v>
      </c>
      <c r="E216" s="10" t="s">
        <v>133</v>
      </c>
      <c r="F216" s="10" t="s">
        <v>152</v>
      </c>
      <c r="G216" s="10" t="s">
        <v>469</v>
      </c>
      <c r="H216" s="11" t="str">
        <f>HYPERLINK("https://www.airitibooks.com/Detail/Detail?PublicationID=P20200402482", "https://www.airitibooks.com/Detail/Detail?PublicationID=P20200402482")</f>
        <v>https://www.airitibooks.com/Detail/Detail?PublicationID=P20200402482</v>
      </c>
    </row>
    <row r="217" spans="1:8" ht="21" customHeight="1">
      <c r="A217" s="10" t="s">
        <v>995</v>
      </c>
      <c r="B217" s="10" t="s">
        <v>996</v>
      </c>
      <c r="C217" s="10" t="s">
        <v>780</v>
      </c>
      <c r="D217" s="10" t="s">
        <v>914</v>
      </c>
      <c r="E217" s="10" t="s">
        <v>133</v>
      </c>
      <c r="F217" s="10" t="s">
        <v>152</v>
      </c>
      <c r="G217" s="10" t="s">
        <v>469</v>
      </c>
      <c r="H217" s="11" t="str">
        <f>HYPERLINK("https://www.airitibooks.com/Detail/Detail?PublicationID=P20200402483", "https://www.airitibooks.com/Detail/Detail?PublicationID=P20200402483")</f>
        <v>https://www.airitibooks.com/Detail/Detail?PublicationID=P20200402483</v>
      </c>
    </row>
    <row r="218" spans="1:8" ht="21" customHeight="1">
      <c r="A218" s="10" t="s">
        <v>997</v>
      </c>
      <c r="B218" s="10" t="s">
        <v>998</v>
      </c>
      <c r="C218" s="10" t="s">
        <v>780</v>
      </c>
      <c r="D218" s="10" t="s">
        <v>999</v>
      </c>
      <c r="E218" s="10" t="s">
        <v>133</v>
      </c>
      <c r="F218" s="10" t="s">
        <v>152</v>
      </c>
      <c r="G218" s="10" t="s">
        <v>469</v>
      </c>
      <c r="H218" s="11" t="str">
        <f>HYPERLINK("https://www.airitibooks.com/Detail/Detail?PublicationID=P20200402484", "https://www.airitibooks.com/Detail/Detail?PublicationID=P20200402484")</f>
        <v>https://www.airitibooks.com/Detail/Detail?PublicationID=P20200402484</v>
      </c>
    </row>
    <row r="219" spans="1:8" ht="21" customHeight="1">
      <c r="A219" s="10" t="s">
        <v>1000</v>
      </c>
      <c r="B219" s="10" t="s">
        <v>1001</v>
      </c>
      <c r="C219" s="10" t="s">
        <v>780</v>
      </c>
      <c r="D219" s="10" t="s">
        <v>1002</v>
      </c>
      <c r="E219" s="10" t="s">
        <v>133</v>
      </c>
      <c r="F219" s="10" t="s">
        <v>152</v>
      </c>
      <c r="G219" s="10" t="s">
        <v>469</v>
      </c>
      <c r="H219" s="11" t="str">
        <f>HYPERLINK("https://www.airitibooks.com/Detail/Detail?PublicationID=P20200402485", "https://www.airitibooks.com/Detail/Detail?PublicationID=P20200402485")</f>
        <v>https://www.airitibooks.com/Detail/Detail?PublicationID=P20200402485</v>
      </c>
    </row>
    <row r="220" spans="1:8" ht="21" customHeight="1">
      <c r="A220" s="10" t="s">
        <v>1003</v>
      </c>
      <c r="B220" s="10" t="s">
        <v>1004</v>
      </c>
      <c r="C220" s="10" t="s">
        <v>780</v>
      </c>
      <c r="D220" s="10" t="s">
        <v>1005</v>
      </c>
      <c r="E220" s="10" t="s">
        <v>133</v>
      </c>
      <c r="F220" s="10" t="s">
        <v>152</v>
      </c>
      <c r="G220" s="10" t="s">
        <v>469</v>
      </c>
      <c r="H220" s="11" t="str">
        <f>HYPERLINK("https://www.airitibooks.com/Detail/Detail?PublicationID=P20200402486", "https://www.airitibooks.com/Detail/Detail?PublicationID=P20200402486")</f>
        <v>https://www.airitibooks.com/Detail/Detail?PublicationID=P20200402486</v>
      </c>
    </row>
    <row r="221" spans="1:8" ht="21" customHeight="1">
      <c r="A221" s="10" t="s">
        <v>1006</v>
      </c>
      <c r="B221" s="10" t="s">
        <v>1007</v>
      </c>
      <c r="C221" s="10" t="s">
        <v>780</v>
      </c>
      <c r="D221" s="10" t="s">
        <v>1008</v>
      </c>
      <c r="E221" s="10" t="s">
        <v>133</v>
      </c>
      <c r="F221" s="10" t="s">
        <v>152</v>
      </c>
      <c r="G221" s="10" t="s">
        <v>469</v>
      </c>
      <c r="H221" s="11" t="str">
        <f>HYPERLINK("https://www.airitibooks.com/Detail/Detail?PublicationID=P20200402487", "https://www.airitibooks.com/Detail/Detail?PublicationID=P20200402487")</f>
        <v>https://www.airitibooks.com/Detail/Detail?PublicationID=P20200402487</v>
      </c>
    </row>
    <row r="222" spans="1:8" ht="21" customHeight="1">
      <c r="A222" s="10" t="s">
        <v>1009</v>
      </c>
      <c r="B222" s="10" t="s">
        <v>1010</v>
      </c>
      <c r="C222" s="10" t="s">
        <v>780</v>
      </c>
      <c r="D222" s="10" t="s">
        <v>1011</v>
      </c>
      <c r="E222" s="10" t="s">
        <v>133</v>
      </c>
      <c r="F222" s="10" t="s">
        <v>152</v>
      </c>
      <c r="G222" s="10" t="s">
        <v>469</v>
      </c>
      <c r="H222" s="11" t="str">
        <f>HYPERLINK("https://www.airitibooks.com/Detail/Detail?PublicationID=P20200402488", "https://www.airitibooks.com/Detail/Detail?PublicationID=P20200402488")</f>
        <v>https://www.airitibooks.com/Detail/Detail?PublicationID=P20200402488</v>
      </c>
    </row>
    <row r="223" spans="1:8" ht="21" customHeight="1">
      <c r="A223" s="10" t="s">
        <v>1012</v>
      </c>
      <c r="B223" s="10" t="s">
        <v>1013</v>
      </c>
      <c r="C223" s="10" t="s">
        <v>780</v>
      </c>
      <c r="D223" s="10" t="s">
        <v>1014</v>
      </c>
      <c r="E223" s="10" t="s">
        <v>133</v>
      </c>
      <c r="F223" s="10" t="s">
        <v>152</v>
      </c>
      <c r="G223" s="10" t="s">
        <v>469</v>
      </c>
      <c r="H223" s="11" t="str">
        <f>HYPERLINK("https://www.airitibooks.com/Detail/Detail?PublicationID=P20200402489", "https://www.airitibooks.com/Detail/Detail?PublicationID=P20200402489")</f>
        <v>https://www.airitibooks.com/Detail/Detail?PublicationID=P20200402489</v>
      </c>
    </row>
    <row r="224" spans="1:8" ht="21" customHeight="1">
      <c r="A224" s="10" t="s">
        <v>1015</v>
      </c>
      <c r="B224" s="10" t="s">
        <v>1016</v>
      </c>
      <c r="C224" s="10" t="s">
        <v>780</v>
      </c>
      <c r="D224" s="10" t="s">
        <v>1017</v>
      </c>
      <c r="E224" s="10" t="s">
        <v>133</v>
      </c>
      <c r="F224" s="10" t="s">
        <v>152</v>
      </c>
      <c r="G224" s="10" t="s">
        <v>469</v>
      </c>
      <c r="H224" s="11" t="str">
        <f>HYPERLINK("https://www.airitibooks.com/Detail/Detail?PublicationID=P20200402490", "https://www.airitibooks.com/Detail/Detail?PublicationID=P20200402490")</f>
        <v>https://www.airitibooks.com/Detail/Detail?PublicationID=P20200402490</v>
      </c>
    </row>
    <row r="225" spans="1:8" ht="21" customHeight="1">
      <c r="A225" s="10" t="s">
        <v>1018</v>
      </c>
      <c r="B225" s="10" t="s">
        <v>1019</v>
      </c>
      <c r="C225" s="10" t="s">
        <v>780</v>
      </c>
      <c r="D225" s="10" t="s">
        <v>1020</v>
      </c>
      <c r="E225" s="10" t="s">
        <v>133</v>
      </c>
      <c r="F225" s="10" t="s">
        <v>152</v>
      </c>
      <c r="G225" s="10" t="s">
        <v>469</v>
      </c>
      <c r="H225" s="11" t="str">
        <f>HYPERLINK("https://www.airitibooks.com/Detail/Detail?PublicationID=P20200402491", "https://www.airitibooks.com/Detail/Detail?PublicationID=P20200402491")</f>
        <v>https://www.airitibooks.com/Detail/Detail?PublicationID=P20200402491</v>
      </c>
    </row>
    <row r="226" spans="1:8" ht="21" customHeight="1">
      <c r="A226" s="10" t="s">
        <v>1021</v>
      </c>
      <c r="B226" s="10" t="s">
        <v>1022</v>
      </c>
      <c r="C226" s="10" t="s">
        <v>780</v>
      </c>
      <c r="D226" s="10" t="s">
        <v>1023</v>
      </c>
      <c r="E226" s="10" t="s">
        <v>133</v>
      </c>
      <c r="F226" s="10" t="s">
        <v>152</v>
      </c>
      <c r="G226" s="10" t="s">
        <v>469</v>
      </c>
      <c r="H226" s="11" t="str">
        <f>HYPERLINK("https://www.airitibooks.com/Detail/Detail?PublicationID=P20200402492", "https://www.airitibooks.com/Detail/Detail?PublicationID=P20200402492")</f>
        <v>https://www.airitibooks.com/Detail/Detail?PublicationID=P20200402492</v>
      </c>
    </row>
    <row r="227" spans="1:8" ht="21" customHeight="1">
      <c r="A227" s="10" t="s">
        <v>1024</v>
      </c>
      <c r="B227" s="10" t="s">
        <v>1025</v>
      </c>
      <c r="C227" s="10" t="s">
        <v>780</v>
      </c>
      <c r="D227" s="10" t="s">
        <v>1026</v>
      </c>
      <c r="E227" s="10" t="s">
        <v>133</v>
      </c>
      <c r="F227" s="10" t="s">
        <v>152</v>
      </c>
      <c r="G227" s="10" t="s">
        <v>469</v>
      </c>
      <c r="H227" s="11" t="str">
        <f>HYPERLINK("https://www.airitibooks.com/Detail/Detail?PublicationID=P20200402493", "https://www.airitibooks.com/Detail/Detail?PublicationID=P20200402493")</f>
        <v>https://www.airitibooks.com/Detail/Detail?PublicationID=P20200402493</v>
      </c>
    </row>
    <row r="228" spans="1:8" ht="21" customHeight="1">
      <c r="A228" s="10" t="s">
        <v>1027</v>
      </c>
      <c r="B228" s="10" t="s">
        <v>1028</v>
      </c>
      <c r="C228" s="10" t="s">
        <v>780</v>
      </c>
      <c r="D228" s="10" t="s">
        <v>883</v>
      </c>
      <c r="E228" s="10" t="s">
        <v>133</v>
      </c>
      <c r="F228" s="10" t="s">
        <v>152</v>
      </c>
      <c r="G228" s="10" t="s">
        <v>469</v>
      </c>
      <c r="H228" s="11" t="str">
        <f>HYPERLINK("https://www.airitibooks.com/Detail/Detail?PublicationID=P20200402494", "https://www.airitibooks.com/Detail/Detail?PublicationID=P20200402494")</f>
        <v>https://www.airitibooks.com/Detail/Detail?PublicationID=P20200402494</v>
      </c>
    </row>
    <row r="229" spans="1:8" ht="21" customHeight="1">
      <c r="A229" s="10" t="s">
        <v>1029</v>
      </c>
      <c r="B229" s="10" t="s">
        <v>1030</v>
      </c>
      <c r="C229" s="10" t="s">
        <v>780</v>
      </c>
      <c r="D229" s="10" t="s">
        <v>1008</v>
      </c>
      <c r="E229" s="10" t="s">
        <v>214</v>
      </c>
      <c r="F229" s="10" t="s">
        <v>152</v>
      </c>
      <c r="G229" s="10" t="s">
        <v>469</v>
      </c>
      <c r="H229" s="11" t="str">
        <f>HYPERLINK("https://www.airitibooks.com/Detail/Detail?PublicationID=P20200402495", "https://www.airitibooks.com/Detail/Detail?PublicationID=P20200402495")</f>
        <v>https://www.airitibooks.com/Detail/Detail?PublicationID=P20200402495</v>
      </c>
    </row>
    <row r="230" spans="1:8" ht="21" customHeight="1">
      <c r="A230" s="10" t="s">
        <v>1031</v>
      </c>
      <c r="B230" s="10" t="s">
        <v>1032</v>
      </c>
      <c r="C230" s="10" t="s">
        <v>780</v>
      </c>
      <c r="D230" s="10" t="s">
        <v>802</v>
      </c>
      <c r="E230" s="10" t="s">
        <v>214</v>
      </c>
      <c r="F230" s="10" t="s">
        <v>152</v>
      </c>
      <c r="G230" s="10" t="s">
        <v>469</v>
      </c>
      <c r="H230" s="11" t="str">
        <f>HYPERLINK("https://www.airitibooks.com/Detail/Detail?PublicationID=P20200402582", "https://www.airitibooks.com/Detail/Detail?PublicationID=P20200402582")</f>
        <v>https://www.airitibooks.com/Detail/Detail?PublicationID=P20200402582</v>
      </c>
    </row>
    <row r="231" spans="1:8" ht="21" customHeight="1">
      <c r="A231" s="10" t="s">
        <v>1033</v>
      </c>
      <c r="B231" s="10" t="s">
        <v>1034</v>
      </c>
      <c r="C231" s="10" t="s">
        <v>780</v>
      </c>
      <c r="D231" s="10" t="s">
        <v>903</v>
      </c>
      <c r="E231" s="10" t="s">
        <v>214</v>
      </c>
      <c r="F231" s="10" t="s">
        <v>152</v>
      </c>
      <c r="G231" s="10" t="s">
        <v>469</v>
      </c>
      <c r="H231" s="11" t="str">
        <f>HYPERLINK("https://www.airitibooks.com/Detail/Detail?PublicationID=P20200402588", "https://www.airitibooks.com/Detail/Detail?PublicationID=P20200402588")</f>
        <v>https://www.airitibooks.com/Detail/Detail?PublicationID=P20200402588</v>
      </c>
    </row>
    <row r="232" spans="1:8" ht="21" customHeight="1">
      <c r="A232" s="10" t="s">
        <v>1035</v>
      </c>
      <c r="B232" s="10" t="s">
        <v>1036</v>
      </c>
      <c r="C232" s="10" t="s">
        <v>780</v>
      </c>
      <c r="D232" s="10" t="s">
        <v>1037</v>
      </c>
      <c r="E232" s="10" t="s">
        <v>214</v>
      </c>
      <c r="F232" s="10" t="s">
        <v>152</v>
      </c>
      <c r="G232" s="10" t="s">
        <v>469</v>
      </c>
      <c r="H232" s="11" t="str">
        <f>HYPERLINK("https://www.airitibooks.com/Detail/Detail?PublicationID=P20200402589", "https://www.airitibooks.com/Detail/Detail?PublicationID=P20200402589")</f>
        <v>https://www.airitibooks.com/Detail/Detail?PublicationID=P20200402589</v>
      </c>
    </row>
    <row r="233" spans="1:8" ht="21" customHeight="1">
      <c r="A233" s="10" t="s">
        <v>1038</v>
      </c>
      <c r="B233" s="10" t="s">
        <v>1039</v>
      </c>
      <c r="C233" s="10" t="s">
        <v>780</v>
      </c>
      <c r="D233" s="10" t="s">
        <v>1040</v>
      </c>
      <c r="E233" s="10" t="s">
        <v>214</v>
      </c>
      <c r="F233" s="10" t="s">
        <v>152</v>
      </c>
      <c r="G233" s="10" t="s">
        <v>469</v>
      </c>
      <c r="H233" s="11" t="str">
        <f>HYPERLINK("https://www.airitibooks.com/Detail/Detail?PublicationID=P20200402590", "https://www.airitibooks.com/Detail/Detail?PublicationID=P20200402590")</f>
        <v>https://www.airitibooks.com/Detail/Detail?PublicationID=P20200402590</v>
      </c>
    </row>
    <row r="234" spans="1:8" ht="21" customHeight="1">
      <c r="A234" s="10" t="s">
        <v>1041</v>
      </c>
      <c r="B234" s="10" t="s">
        <v>1042</v>
      </c>
      <c r="C234" s="10" t="s">
        <v>780</v>
      </c>
      <c r="D234" s="10" t="s">
        <v>1043</v>
      </c>
      <c r="E234" s="10" t="s">
        <v>214</v>
      </c>
      <c r="F234" s="10" t="s">
        <v>152</v>
      </c>
      <c r="G234" s="10" t="s">
        <v>469</v>
      </c>
      <c r="H234" s="11" t="str">
        <f>HYPERLINK("https://www.airitibooks.com/Detail/Detail?PublicationID=P20200402594", "https://www.airitibooks.com/Detail/Detail?PublicationID=P20200402594")</f>
        <v>https://www.airitibooks.com/Detail/Detail?PublicationID=P20200402594</v>
      </c>
    </row>
    <row r="235" spans="1:8" ht="21" customHeight="1">
      <c r="A235" s="10" t="s">
        <v>1044</v>
      </c>
      <c r="B235" s="10" t="s">
        <v>1045</v>
      </c>
      <c r="C235" s="10" t="s">
        <v>461</v>
      </c>
      <c r="D235" s="10" t="s">
        <v>1046</v>
      </c>
      <c r="E235" s="10" t="s">
        <v>133</v>
      </c>
      <c r="F235" s="10" t="s">
        <v>152</v>
      </c>
      <c r="G235" s="10" t="s">
        <v>674</v>
      </c>
      <c r="H235" s="11" t="str">
        <f>HYPERLINK("https://www.airitibooks.com/Detail/Detail?PublicationID=P20200413013", "https://www.airitibooks.com/Detail/Detail?PublicationID=P20200413013")</f>
        <v>https://www.airitibooks.com/Detail/Detail?PublicationID=P20200413013</v>
      </c>
    </row>
    <row r="236" spans="1:8" ht="21" customHeight="1">
      <c r="A236" s="10" t="s">
        <v>1047</v>
      </c>
      <c r="B236" s="10" t="s">
        <v>1048</v>
      </c>
      <c r="C236" s="10" t="s">
        <v>461</v>
      </c>
      <c r="D236" s="10" t="s">
        <v>600</v>
      </c>
      <c r="E236" s="10" t="s">
        <v>133</v>
      </c>
      <c r="F236" s="10" t="s">
        <v>152</v>
      </c>
      <c r="G236" s="10" t="s">
        <v>30</v>
      </c>
      <c r="H236" s="11" t="str">
        <f>HYPERLINK("https://www.airitibooks.com/Detail/Detail?PublicationID=P20200413016", "https://www.airitibooks.com/Detail/Detail?PublicationID=P20200413016")</f>
        <v>https://www.airitibooks.com/Detail/Detail?PublicationID=P20200413016</v>
      </c>
    </row>
    <row r="237" spans="1:8" ht="21" customHeight="1">
      <c r="A237" s="10" t="s">
        <v>1049</v>
      </c>
      <c r="B237" s="10" t="s">
        <v>1050</v>
      </c>
      <c r="C237" s="10" t="s">
        <v>461</v>
      </c>
      <c r="D237" s="10" t="s">
        <v>600</v>
      </c>
      <c r="E237" s="10" t="s">
        <v>133</v>
      </c>
      <c r="F237" s="10" t="s">
        <v>152</v>
      </c>
      <c r="G237" s="10" t="s">
        <v>674</v>
      </c>
      <c r="H237" s="11" t="str">
        <f>HYPERLINK("https://www.airitibooks.com/Detail/Detail?PublicationID=P20200413017", "https://www.airitibooks.com/Detail/Detail?PublicationID=P20200413017")</f>
        <v>https://www.airitibooks.com/Detail/Detail?PublicationID=P20200413017</v>
      </c>
    </row>
    <row r="238" spans="1:8" ht="21" customHeight="1">
      <c r="A238" s="10" t="s">
        <v>1051</v>
      </c>
      <c r="B238" s="10" t="s">
        <v>1052</v>
      </c>
      <c r="C238" s="10" t="s">
        <v>461</v>
      </c>
      <c r="D238" s="10" t="s">
        <v>1053</v>
      </c>
      <c r="E238" s="10" t="s">
        <v>133</v>
      </c>
      <c r="F238" s="10" t="s">
        <v>152</v>
      </c>
      <c r="G238" s="10" t="s">
        <v>674</v>
      </c>
      <c r="H238" s="11" t="str">
        <f>HYPERLINK("https://www.airitibooks.com/Detail/Detail?PublicationID=P20200413018", "https://www.airitibooks.com/Detail/Detail?PublicationID=P20200413018")</f>
        <v>https://www.airitibooks.com/Detail/Detail?PublicationID=P20200413018</v>
      </c>
    </row>
    <row r="239" spans="1:8" ht="21" customHeight="1">
      <c r="A239" s="10" t="s">
        <v>1054</v>
      </c>
      <c r="B239" s="10" t="s">
        <v>1055</v>
      </c>
      <c r="C239" s="10" t="s">
        <v>461</v>
      </c>
      <c r="D239" s="10" t="s">
        <v>1056</v>
      </c>
      <c r="E239" s="10" t="s">
        <v>133</v>
      </c>
      <c r="F239" s="10" t="s">
        <v>152</v>
      </c>
      <c r="G239" s="10" t="s">
        <v>674</v>
      </c>
      <c r="H239" s="11" t="str">
        <f>HYPERLINK("https://www.airitibooks.com/Detail/Detail?PublicationID=P20200413019", "https://www.airitibooks.com/Detail/Detail?PublicationID=P20200413019")</f>
        <v>https://www.airitibooks.com/Detail/Detail?PublicationID=P20200413019</v>
      </c>
    </row>
    <row r="240" spans="1:8" ht="21" customHeight="1">
      <c r="A240" s="10" t="s">
        <v>1057</v>
      </c>
      <c r="B240" s="10" t="s">
        <v>1058</v>
      </c>
      <c r="C240" s="10" t="s">
        <v>1059</v>
      </c>
      <c r="D240" s="10" t="s">
        <v>1060</v>
      </c>
      <c r="E240" s="10" t="s">
        <v>214</v>
      </c>
      <c r="F240" s="10" t="s">
        <v>163</v>
      </c>
      <c r="G240" s="10" t="s">
        <v>162</v>
      </c>
      <c r="H240" s="11" t="str">
        <f>HYPERLINK("https://www.airitibooks.com/Detail/Detail?PublicationID=P20200413031", "https://www.airitibooks.com/Detail/Detail?PublicationID=P20200413031")</f>
        <v>https://www.airitibooks.com/Detail/Detail?PublicationID=P20200413031</v>
      </c>
    </row>
    <row r="241" spans="1:8" ht="21" customHeight="1">
      <c r="A241" s="10" t="s">
        <v>1061</v>
      </c>
      <c r="B241" s="10" t="s">
        <v>1062</v>
      </c>
      <c r="C241" s="10" t="s">
        <v>1063</v>
      </c>
      <c r="D241" s="10" t="s">
        <v>1064</v>
      </c>
      <c r="E241" s="10" t="s">
        <v>214</v>
      </c>
      <c r="F241" s="10" t="s">
        <v>172</v>
      </c>
      <c r="G241" s="10" t="s">
        <v>174</v>
      </c>
      <c r="H241" s="11" t="str">
        <f>HYPERLINK("https://www.airitibooks.com/Detail/Detail?PublicationID=P20200413038", "https://www.airitibooks.com/Detail/Detail?PublicationID=P20200413038")</f>
        <v>https://www.airitibooks.com/Detail/Detail?PublicationID=P20200413038</v>
      </c>
    </row>
    <row r="242" spans="1:8" ht="21" customHeight="1">
      <c r="A242" s="10" t="s">
        <v>1065</v>
      </c>
      <c r="B242" s="10" t="s">
        <v>1066</v>
      </c>
      <c r="C242" s="10" t="s">
        <v>1067</v>
      </c>
      <c r="D242" s="10" t="s">
        <v>1068</v>
      </c>
      <c r="E242" s="10" t="s">
        <v>133</v>
      </c>
      <c r="F242" s="10" t="s">
        <v>152</v>
      </c>
      <c r="G242" s="10" t="s">
        <v>674</v>
      </c>
      <c r="H242" s="11" t="str">
        <f>HYPERLINK("https://www.airitibooks.com/Detail/Detail?PublicationID=P20200413161", "https://www.airitibooks.com/Detail/Detail?PublicationID=P20200413161")</f>
        <v>https://www.airitibooks.com/Detail/Detail?PublicationID=P20200413161</v>
      </c>
    </row>
    <row r="243" spans="1:8" ht="21" customHeight="1">
      <c r="A243" s="10" t="s">
        <v>1069</v>
      </c>
      <c r="B243" s="10" t="s">
        <v>1070</v>
      </c>
      <c r="C243" s="10" t="s">
        <v>1067</v>
      </c>
      <c r="D243" s="10" t="s">
        <v>1071</v>
      </c>
      <c r="E243" s="10" t="s">
        <v>133</v>
      </c>
      <c r="F243" s="10" t="s">
        <v>152</v>
      </c>
      <c r="G243" s="10" t="s">
        <v>674</v>
      </c>
      <c r="H243" s="11" t="str">
        <f>HYPERLINK("https://www.airitibooks.com/Detail/Detail?PublicationID=P20200413162", "https://www.airitibooks.com/Detail/Detail?PublicationID=P20200413162")</f>
        <v>https://www.airitibooks.com/Detail/Detail?PublicationID=P20200413162</v>
      </c>
    </row>
    <row r="244" spans="1:8" ht="21" customHeight="1">
      <c r="A244" s="10" t="s">
        <v>1072</v>
      </c>
      <c r="B244" s="10" t="s">
        <v>1073</v>
      </c>
      <c r="C244" s="10" t="s">
        <v>1067</v>
      </c>
      <c r="D244" s="10" t="s">
        <v>1074</v>
      </c>
      <c r="E244" s="10" t="s">
        <v>133</v>
      </c>
      <c r="F244" s="10" t="s">
        <v>152</v>
      </c>
      <c r="G244" s="10" t="s">
        <v>674</v>
      </c>
      <c r="H244" s="11" t="str">
        <f>HYPERLINK("https://www.airitibooks.com/Detail/Detail?PublicationID=P20200413164", "https://www.airitibooks.com/Detail/Detail?PublicationID=P20200413164")</f>
        <v>https://www.airitibooks.com/Detail/Detail?PublicationID=P20200413164</v>
      </c>
    </row>
    <row r="245" spans="1:8" ht="21" customHeight="1">
      <c r="A245" s="10" t="s">
        <v>1075</v>
      </c>
      <c r="B245" s="10" t="s">
        <v>1076</v>
      </c>
      <c r="C245" s="10" t="s">
        <v>1077</v>
      </c>
      <c r="D245" s="10" t="s">
        <v>1078</v>
      </c>
      <c r="E245" s="10" t="s">
        <v>133</v>
      </c>
      <c r="F245" s="10" t="s">
        <v>163</v>
      </c>
      <c r="G245" s="10" t="s">
        <v>420</v>
      </c>
      <c r="H245" s="11" t="str">
        <f>HYPERLINK("https://www.airitibooks.com/Detail/Detail?PublicationID=P20200417064", "https://www.airitibooks.com/Detail/Detail?PublicationID=P20200417064")</f>
        <v>https://www.airitibooks.com/Detail/Detail?PublicationID=P20200417064</v>
      </c>
    </row>
    <row r="246" spans="1:8" ht="21" customHeight="1">
      <c r="A246" s="10" t="s">
        <v>1079</v>
      </c>
      <c r="B246" s="10" t="s">
        <v>1080</v>
      </c>
      <c r="C246" s="10" t="s">
        <v>1077</v>
      </c>
      <c r="D246" s="10" t="s">
        <v>1081</v>
      </c>
      <c r="E246" s="10" t="s">
        <v>133</v>
      </c>
      <c r="F246" s="10" t="s">
        <v>163</v>
      </c>
      <c r="G246" s="10" t="s">
        <v>420</v>
      </c>
      <c r="H246" s="11" t="str">
        <f>HYPERLINK("https://www.airitibooks.com/Detail/Detail?PublicationID=P20200417100", "https://www.airitibooks.com/Detail/Detail?PublicationID=P20200417100")</f>
        <v>https://www.airitibooks.com/Detail/Detail?PublicationID=P20200417100</v>
      </c>
    </row>
    <row r="247" spans="1:8" ht="21" customHeight="1">
      <c r="A247" s="10" t="s">
        <v>1082</v>
      </c>
      <c r="B247" s="10" t="s">
        <v>1083</v>
      </c>
      <c r="C247" s="10" t="s">
        <v>233</v>
      </c>
      <c r="D247" s="10" t="s">
        <v>1084</v>
      </c>
      <c r="E247" s="10" t="s">
        <v>133</v>
      </c>
      <c r="F247" s="10" t="s">
        <v>696</v>
      </c>
      <c r="G247" s="10" t="s">
        <v>704</v>
      </c>
      <c r="H247" s="11" t="str">
        <f>HYPERLINK("https://www.airitibooks.com/Detail/Detail?PublicationID=P20200417151", "https://www.airitibooks.com/Detail/Detail?PublicationID=P20200417151")</f>
        <v>https://www.airitibooks.com/Detail/Detail?PublicationID=P20200417151</v>
      </c>
    </row>
    <row r="248" spans="1:8" ht="21" customHeight="1">
      <c r="A248" s="10" t="s">
        <v>1085</v>
      </c>
      <c r="B248" s="10" t="s">
        <v>1086</v>
      </c>
      <c r="C248" s="10" t="s">
        <v>1087</v>
      </c>
      <c r="D248" s="10" t="s">
        <v>1088</v>
      </c>
      <c r="E248" s="10" t="s">
        <v>133</v>
      </c>
      <c r="F248" s="10" t="s">
        <v>152</v>
      </c>
      <c r="G248" s="10" t="s">
        <v>151</v>
      </c>
      <c r="H248" s="11" t="str">
        <f>HYPERLINK("https://www.airitibooks.com/Detail/Detail?PublicationID=P20200424198", "https://www.airitibooks.com/Detail/Detail?PublicationID=P20200424198")</f>
        <v>https://www.airitibooks.com/Detail/Detail?PublicationID=P20200424198</v>
      </c>
    </row>
    <row r="249" spans="1:8" ht="21" customHeight="1">
      <c r="A249" s="10" t="s">
        <v>1089</v>
      </c>
      <c r="B249" s="10" t="s">
        <v>1090</v>
      </c>
      <c r="C249" s="10" t="s">
        <v>1087</v>
      </c>
      <c r="D249" s="10" t="s">
        <v>1091</v>
      </c>
      <c r="E249" s="10" t="s">
        <v>133</v>
      </c>
      <c r="F249" s="10" t="s">
        <v>152</v>
      </c>
      <c r="G249" s="10" t="s">
        <v>151</v>
      </c>
      <c r="H249" s="11" t="str">
        <f>HYPERLINK("https://www.airitibooks.com/Detail/Detail?PublicationID=P20200424207", "https://www.airitibooks.com/Detail/Detail?PublicationID=P20200424207")</f>
        <v>https://www.airitibooks.com/Detail/Detail?PublicationID=P20200424207</v>
      </c>
    </row>
    <row r="250" spans="1:8" ht="21" customHeight="1">
      <c r="A250" s="10" t="s">
        <v>1092</v>
      </c>
      <c r="B250" s="10" t="s">
        <v>1093</v>
      </c>
      <c r="C250" s="10" t="s">
        <v>362</v>
      </c>
      <c r="D250" s="10" t="s">
        <v>1094</v>
      </c>
      <c r="E250" s="10" t="s">
        <v>214</v>
      </c>
      <c r="F250" s="10" t="s">
        <v>163</v>
      </c>
      <c r="G250" s="10" t="s">
        <v>162</v>
      </c>
      <c r="H250" s="11" t="str">
        <f>HYPERLINK("https://www.airitibooks.com/Detail/Detail?PublicationID=P20200430018", "https://www.airitibooks.com/Detail/Detail?PublicationID=P20200430018")</f>
        <v>https://www.airitibooks.com/Detail/Detail?PublicationID=P20200430018</v>
      </c>
    </row>
    <row r="251" spans="1:8" ht="21" customHeight="1">
      <c r="A251" s="10" t="s">
        <v>1095</v>
      </c>
      <c r="B251" s="10" t="s">
        <v>1096</v>
      </c>
      <c r="C251" s="10" t="s">
        <v>362</v>
      </c>
      <c r="D251" s="10" t="s">
        <v>1097</v>
      </c>
      <c r="E251" s="10" t="s">
        <v>214</v>
      </c>
      <c r="F251" s="10" t="s">
        <v>172</v>
      </c>
      <c r="G251" s="10" t="s">
        <v>448</v>
      </c>
      <c r="H251" s="11" t="str">
        <f>HYPERLINK("https://www.airitibooks.com/Detail/Detail?PublicationID=P20200430019", "https://www.airitibooks.com/Detail/Detail?PublicationID=P20200430019")</f>
        <v>https://www.airitibooks.com/Detail/Detail?PublicationID=P20200430019</v>
      </c>
    </row>
    <row r="252" spans="1:8" ht="21" customHeight="1">
      <c r="A252" s="10" t="s">
        <v>1098</v>
      </c>
      <c r="B252" s="10" t="s">
        <v>1099</v>
      </c>
      <c r="C252" s="10" t="s">
        <v>362</v>
      </c>
      <c r="D252" s="10" t="s">
        <v>1100</v>
      </c>
      <c r="E252" s="10" t="s">
        <v>425</v>
      </c>
      <c r="F252" s="10" t="s">
        <v>172</v>
      </c>
      <c r="G252" s="10" t="s">
        <v>1101</v>
      </c>
      <c r="H252" s="11" t="str">
        <f>HYPERLINK("https://www.airitibooks.com/Detail/Detail?PublicationID=P20200430021", "https://www.airitibooks.com/Detail/Detail?PublicationID=P20200430021")</f>
        <v>https://www.airitibooks.com/Detail/Detail?PublicationID=P20200430021</v>
      </c>
    </row>
    <row r="253" spans="1:8" ht="21" customHeight="1">
      <c r="A253" s="10" t="s">
        <v>1102</v>
      </c>
      <c r="B253" s="10" t="s">
        <v>1103</v>
      </c>
      <c r="C253" s="10" t="s">
        <v>362</v>
      </c>
      <c r="D253" s="10" t="s">
        <v>1104</v>
      </c>
      <c r="E253" s="10" t="s">
        <v>214</v>
      </c>
      <c r="F253" s="10" t="s">
        <v>172</v>
      </c>
      <c r="G253" s="10" t="s">
        <v>448</v>
      </c>
      <c r="H253" s="11" t="str">
        <f>HYPERLINK("https://www.airitibooks.com/Detail/Detail?PublicationID=P20200430034", "https://www.airitibooks.com/Detail/Detail?PublicationID=P20200430034")</f>
        <v>https://www.airitibooks.com/Detail/Detail?PublicationID=P20200430034</v>
      </c>
    </row>
    <row r="254" spans="1:8" ht="21" customHeight="1">
      <c r="A254" s="10" t="s">
        <v>1105</v>
      </c>
      <c r="B254" s="10" t="s">
        <v>1106</v>
      </c>
      <c r="C254" s="10" t="s">
        <v>362</v>
      </c>
      <c r="D254" s="10" t="s">
        <v>1107</v>
      </c>
      <c r="E254" s="10" t="s">
        <v>214</v>
      </c>
      <c r="F254" s="10" t="s">
        <v>126</v>
      </c>
      <c r="G254" s="10" t="s">
        <v>1108</v>
      </c>
      <c r="H254" s="11" t="str">
        <f>HYPERLINK("https://www.airitibooks.com/Detail/Detail?PublicationID=P20200430037", "https://www.airitibooks.com/Detail/Detail?PublicationID=P20200430037")</f>
        <v>https://www.airitibooks.com/Detail/Detail?PublicationID=P20200430037</v>
      </c>
    </row>
    <row r="255" spans="1:8" ht="21" customHeight="1">
      <c r="A255" s="10" t="s">
        <v>1109</v>
      </c>
      <c r="B255" s="10" t="s">
        <v>1110</v>
      </c>
      <c r="C255" s="10" t="s">
        <v>362</v>
      </c>
      <c r="D255" s="10" t="s">
        <v>119</v>
      </c>
      <c r="E255" s="10" t="s">
        <v>214</v>
      </c>
      <c r="F255" s="10" t="s">
        <v>163</v>
      </c>
      <c r="G255" s="10" t="s">
        <v>585</v>
      </c>
      <c r="H255" s="11" t="str">
        <f>HYPERLINK("https://www.airitibooks.com/Detail/Detail?PublicationID=P20200430041", "https://www.airitibooks.com/Detail/Detail?PublicationID=P20200430041")</f>
        <v>https://www.airitibooks.com/Detail/Detail?PublicationID=P20200430041</v>
      </c>
    </row>
    <row r="256" spans="1:8" ht="21" customHeight="1">
      <c r="A256" s="10" t="s">
        <v>1111</v>
      </c>
      <c r="B256" s="10" t="s">
        <v>1112</v>
      </c>
      <c r="C256" s="10" t="s">
        <v>362</v>
      </c>
      <c r="D256" s="10" t="s">
        <v>1113</v>
      </c>
      <c r="E256" s="10" t="s">
        <v>214</v>
      </c>
      <c r="F256" s="10" t="s">
        <v>163</v>
      </c>
      <c r="G256" s="10" t="s">
        <v>162</v>
      </c>
      <c r="H256" s="11" t="str">
        <f>HYPERLINK("https://www.airitibooks.com/Detail/Detail?PublicationID=P20200430042", "https://www.airitibooks.com/Detail/Detail?PublicationID=P20200430042")</f>
        <v>https://www.airitibooks.com/Detail/Detail?PublicationID=P20200430042</v>
      </c>
    </row>
    <row r="257" spans="1:8" ht="21" customHeight="1">
      <c r="A257" s="10" t="s">
        <v>1114</v>
      </c>
      <c r="B257" s="10" t="s">
        <v>1115</v>
      </c>
      <c r="C257" s="10" t="s">
        <v>362</v>
      </c>
      <c r="D257" s="10" t="s">
        <v>1116</v>
      </c>
      <c r="E257" s="10" t="s">
        <v>214</v>
      </c>
      <c r="F257" s="10" t="s">
        <v>163</v>
      </c>
      <c r="G257" s="10" t="s">
        <v>162</v>
      </c>
      <c r="H257" s="11" t="str">
        <f>HYPERLINK("https://www.airitibooks.com/Detail/Detail?PublicationID=P20200430043", "https://www.airitibooks.com/Detail/Detail?PublicationID=P20200430043")</f>
        <v>https://www.airitibooks.com/Detail/Detail?PublicationID=P20200430043</v>
      </c>
    </row>
    <row r="258" spans="1:8" ht="21" customHeight="1">
      <c r="A258" s="10" t="s">
        <v>1117</v>
      </c>
      <c r="B258" s="10" t="s">
        <v>1118</v>
      </c>
      <c r="C258" s="10" t="s">
        <v>362</v>
      </c>
      <c r="D258" s="10" t="s">
        <v>1119</v>
      </c>
      <c r="E258" s="10" t="s">
        <v>214</v>
      </c>
      <c r="F258" s="10" t="s">
        <v>163</v>
      </c>
      <c r="G258" s="10" t="s">
        <v>162</v>
      </c>
      <c r="H258" s="11" t="str">
        <f>HYPERLINK("https://www.airitibooks.com/Detail/Detail?PublicationID=P20200430050", "https://www.airitibooks.com/Detail/Detail?PublicationID=P20200430050")</f>
        <v>https://www.airitibooks.com/Detail/Detail?PublicationID=P20200430050</v>
      </c>
    </row>
    <row r="259" spans="1:8" ht="21" customHeight="1">
      <c r="A259" s="10" t="s">
        <v>1120</v>
      </c>
      <c r="B259" s="10" t="s">
        <v>1121</v>
      </c>
      <c r="C259" s="10" t="s">
        <v>362</v>
      </c>
      <c r="D259" s="10" t="s">
        <v>1122</v>
      </c>
      <c r="E259" s="10" t="s">
        <v>214</v>
      </c>
      <c r="F259" s="10" t="s">
        <v>172</v>
      </c>
      <c r="G259" s="10" t="s">
        <v>448</v>
      </c>
      <c r="H259" s="11" t="str">
        <f>HYPERLINK("https://www.airitibooks.com/Detail/Detail?PublicationID=P20200430051", "https://www.airitibooks.com/Detail/Detail?PublicationID=P20200430051")</f>
        <v>https://www.airitibooks.com/Detail/Detail?PublicationID=P20200430051</v>
      </c>
    </row>
    <row r="260" spans="1:8" ht="21" customHeight="1">
      <c r="A260" s="10" t="s">
        <v>1123</v>
      </c>
      <c r="B260" s="10" t="s">
        <v>1124</v>
      </c>
      <c r="C260" s="10" t="s">
        <v>362</v>
      </c>
      <c r="D260" s="10" t="s">
        <v>1125</v>
      </c>
      <c r="E260" s="10" t="s">
        <v>214</v>
      </c>
      <c r="F260" s="10" t="s">
        <v>696</v>
      </c>
      <c r="G260" s="10" t="s">
        <v>1126</v>
      </c>
      <c r="H260" s="11" t="str">
        <f>HYPERLINK("https://www.airitibooks.com/Detail/Detail?PublicationID=P20200430052", "https://www.airitibooks.com/Detail/Detail?PublicationID=P20200430052")</f>
        <v>https://www.airitibooks.com/Detail/Detail?PublicationID=P20200430052</v>
      </c>
    </row>
    <row r="261" spans="1:8" ht="21" customHeight="1">
      <c r="A261" s="10" t="s">
        <v>1127</v>
      </c>
      <c r="B261" s="10" t="s">
        <v>1128</v>
      </c>
      <c r="C261" s="10" t="s">
        <v>1129</v>
      </c>
      <c r="D261" s="10" t="s">
        <v>1130</v>
      </c>
      <c r="E261" s="10" t="s">
        <v>214</v>
      </c>
      <c r="F261" s="10" t="s">
        <v>183</v>
      </c>
      <c r="G261" s="10" t="s">
        <v>182</v>
      </c>
      <c r="H261" s="11" t="str">
        <f>HYPERLINK("https://www.airitibooks.com/Detail/Detail?PublicationID=P20200430226", "https://www.airitibooks.com/Detail/Detail?PublicationID=P20200430226")</f>
        <v>https://www.airitibooks.com/Detail/Detail?PublicationID=P20200430226</v>
      </c>
    </row>
    <row r="262" spans="1:8" ht="21" customHeight="1">
      <c r="A262" s="10" t="s">
        <v>1131</v>
      </c>
      <c r="B262" s="10" t="s">
        <v>1132</v>
      </c>
      <c r="C262" s="10" t="s">
        <v>486</v>
      </c>
      <c r="D262" s="10" t="s">
        <v>1133</v>
      </c>
      <c r="E262" s="10" t="s">
        <v>133</v>
      </c>
      <c r="F262" s="10" t="s">
        <v>152</v>
      </c>
      <c r="G262" s="10" t="s">
        <v>409</v>
      </c>
      <c r="H262" s="11" t="str">
        <f>HYPERLINK("https://www.airitibooks.com/Detail/Detail?PublicationID=P20200430236", "https://www.airitibooks.com/Detail/Detail?PublicationID=P20200430236")</f>
        <v>https://www.airitibooks.com/Detail/Detail?PublicationID=P20200430236</v>
      </c>
    </row>
    <row r="263" spans="1:8" ht="21" customHeight="1">
      <c r="A263" s="10" t="s">
        <v>1134</v>
      </c>
      <c r="B263" s="10" t="s">
        <v>1135</v>
      </c>
      <c r="C263" s="10" t="s">
        <v>362</v>
      </c>
      <c r="D263" s="10" t="s">
        <v>1136</v>
      </c>
      <c r="E263" s="10" t="s">
        <v>425</v>
      </c>
      <c r="F263" s="10" t="s">
        <v>163</v>
      </c>
      <c r="G263" s="10" t="s">
        <v>162</v>
      </c>
      <c r="H263" s="11" t="str">
        <f>HYPERLINK("https://www.airitibooks.com/Detail/Detail?PublicationID=P20200507047", "https://www.airitibooks.com/Detail/Detail?PublicationID=P20200507047")</f>
        <v>https://www.airitibooks.com/Detail/Detail?PublicationID=P20200507047</v>
      </c>
    </row>
    <row r="264" spans="1:8" ht="21" customHeight="1">
      <c r="A264" s="10" t="s">
        <v>1137</v>
      </c>
      <c r="B264" s="10" t="s">
        <v>1138</v>
      </c>
      <c r="C264" s="10" t="s">
        <v>1139</v>
      </c>
      <c r="D264" s="10" t="s">
        <v>1140</v>
      </c>
      <c r="E264" s="10" t="s">
        <v>133</v>
      </c>
      <c r="F264" s="10" t="s">
        <v>183</v>
      </c>
      <c r="G264" s="10" t="s">
        <v>182</v>
      </c>
      <c r="H264" s="11" t="str">
        <f>HYPERLINK("https://www.airitibooks.com/Detail/Detail?PublicationID=P20200507123", "https://www.airitibooks.com/Detail/Detail?PublicationID=P20200507123")</f>
        <v>https://www.airitibooks.com/Detail/Detail?PublicationID=P20200507123</v>
      </c>
    </row>
    <row r="265" spans="1:8" ht="21" customHeight="1">
      <c r="A265" s="10" t="s">
        <v>1141</v>
      </c>
      <c r="B265" s="10" t="s">
        <v>1142</v>
      </c>
      <c r="C265" s="10" t="s">
        <v>1143</v>
      </c>
      <c r="D265" s="10" t="s">
        <v>1144</v>
      </c>
      <c r="E265" s="10" t="s">
        <v>133</v>
      </c>
      <c r="F265" s="10" t="s">
        <v>152</v>
      </c>
      <c r="G265" s="10" t="s">
        <v>359</v>
      </c>
      <c r="H265" s="11" t="str">
        <f>HYPERLINK("https://www.airitibooks.com/Detail/Detail?PublicationID=P20200507124", "https://www.airitibooks.com/Detail/Detail?PublicationID=P20200507124")</f>
        <v>https://www.airitibooks.com/Detail/Detail?PublicationID=P20200507124</v>
      </c>
    </row>
    <row r="266" spans="1:8" ht="21" customHeight="1">
      <c r="A266" s="10" t="s">
        <v>1145</v>
      </c>
      <c r="B266" s="10" t="s">
        <v>1146</v>
      </c>
      <c r="C266" s="10" t="s">
        <v>1129</v>
      </c>
      <c r="D266" s="10" t="s">
        <v>1147</v>
      </c>
      <c r="E266" s="10" t="s">
        <v>133</v>
      </c>
      <c r="F266" s="10" t="s">
        <v>183</v>
      </c>
      <c r="G266" s="10" t="s">
        <v>182</v>
      </c>
      <c r="H266" s="11" t="str">
        <f>HYPERLINK("https://www.airitibooks.com/Detail/Detail?PublicationID=P20200507144", "https://www.airitibooks.com/Detail/Detail?PublicationID=P20200507144")</f>
        <v>https://www.airitibooks.com/Detail/Detail?PublicationID=P20200507144</v>
      </c>
    </row>
    <row r="267" spans="1:8" ht="21" customHeight="1">
      <c r="A267" s="10" t="s">
        <v>1148</v>
      </c>
      <c r="B267" s="10" t="s">
        <v>1149</v>
      </c>
      <c r="C267" s="10" t="s">
        <v>1150</v>
      </c>
      <c r="D267" s="10" t="s">
        <v>1151</v>
      </c>
      <c r="E267" s="10" t="s">
        <v>133</v>
      </c>
      <c r="F267" s="10" t="s">
        <v>172</v>
      </c>
      <c r="G267" s="10" t="s">
        <v>174</v>
      </c>
      <c r="H267" s="11" t="str">
        <f>HYPERLINK("https://www.airitibooks.com/Detail/Detail?PublicationID=P20200507395", "https://www.airitibooks.com/Detail/Detail?PublicationID=P20200507395")</f>
        <v>https://www.airitibooks.com/Detail/Detail?PublicationID=P20200507395</v>
      </c>
    </row>
    <row r="268" spans="1:8" ht="21" customHeight="1">
      <c r="A268" s="10" t="s">
        <v>1152</v>
      </c>
      <c r="B268" s="10" t="s">
        <v>1153</v>
      </c>
      <c r="C268" s="10" t="s">
        <v>1154</v>
      </c>
      <c r="D268" s="10" t="s">
        <v>1155</v>
      </c>
      <c r="E268" s="10" t="s">
        <v>214</v>
      </c>
      <c r="F268" s="10" t="s">
        <v>152</v>
      </c>
      <c r="G268" s="10" t="s">
        <v>359</v>
      </c>
      <c r="H268" s="11" t="str">
        <f>HYPERLINK("https://www.airitibooks.com/Detail/Detail?PublicationID=P20200514011", "https://www.airitibooks.com/Detail/Detail?PublicationID=P20200514011")</f>
        <v>https://www.airitibooks.com/Detail/Detail?PublicationID=P20200514011</v>
      </c>
    </row>
    <row r="269" spans="1:8" ht="21" customHeight="1">
      <c r="A269" s="10" t="s">
        <v>1156</v>
      </c>
      <c r="B269" s="10" t="s">
        <v>1157</v>
      </c>
      <c r="C269" s="10" t="s">
        <v>1154</v>
      </c>
      <c r="D269" s="10" t="s">
        <v>1155</v>
      </c>
      <c r="E269" s="10" t="s">
        <v>133</v>
      </c>
      <c r="F269" s="10" t="s">
        <v>172</v>
      </c>
      <c r="G269" s="10" t="s">
        <v>174</v>
      </c>
      <c r="H269" s="11" t="str">
        <f>HYPERLINK("https://www.airitibooks.com/Detail/Detail?PublicationID=P20200514013", "https://www.airitibooks.com/Detail/Detail?PublicationID=P20200514013")</f>
        <v>https://www.airitibooks.com/Detail/Detail?PublicationID=P20200514013</v>
      </c>
    </row>
    <row r="270" spans="1:8" ht="21" customHeight="1">
      <c r="A270" s="10" t="s">
        <v>1158</v>
      </c>
      <c r="B270" s="10" t="s">
        <v>1159</v>
      </c>
      <c r="C270" s="10" t="s">
        <v>1160</v>
      </c>
      <c r="D270" s="10" t="s">
        <v>1161</v>
      </c>
      <c r="E270" s="10" t="s">
        <v>214</v>
      </c>
      <c r="F270" s="10" t="s">
        <v>163</v>
      </c>
      <c r="G270" s="10" t="s">
        <v>453</v>
      </c>
      <c r="H270" s="11" t="str">
        <f>HYPERLINK("https://www.airitibooks.com/Detail/Detail?PublicationID=P20200521242", "https://www.airitibooks.com/Detail/Detail?PublicationID=P20200521242")</f>
        <v>https://www.airitibooks.com/Detail/Detail?PublicationID=P20200521242</v>
      </c>
    </row>
    <row r="271" spans="1:8" ht="21" customHeight="1">
      <c r="A271" s="10" t="s">
        <v>1162</v>
      </c>
      <c r="B271" s="10" t="s">
        <v>1163</v>
      </c>
      <c r="C271" s="10" t="s">
        <v>1154</v>
      </c>
      <c r="D271" s="10" t="s">
        <v>1155</v>
      </c>
      <c r="E271" s="10" t="s">
        <v>364</v>
      </c>
      <c r="F271" s="10" t="s">
        <v>172</v>
      </c>
      <c r="G271" s="10" t="s">
        <v>171</v>
      </c>
      <c r="H271" s="11" t="str">
        <f>HYPERLINK("https://www.airitibooks.com/Detail/Detail?PublicationID=P20200528129", "https://www.airitibooks.com/Detail/Detail?PublicationID=P20200528129")</f>
        <v>https://www.airitibooks.com/Detail/Detail?PublicationID=P20200528129</v>
      </c>
    </row>
    <row r="272" spans="1:8" ht="21" customHeight="1">
      <c r="A272" s="10" t="s">
        <v>1164</v>
      </c>
      <c r="B272" s="10" t="s">
        <v>1165</v>
      </c>
      <c r="C272" s="10" t="s">
        <v>176</v>
      </c>
      <c r="D272" s="10" t="s">
        <v>1166</v>
      </c>
      <c r="E272" s="10" t="s">
        <v>133</v>
      </c>
      <c r="F272" s="10" t="s">
        <v>152</v>
      </c>
      <c r="G272" s="10" t="s">
        <v>30</v>
      </c>
      <c r="H272" s="11" t="str">
        <f>HYPERLINK("https://www.airitibooks.com/Detail/Detail?PublicationID=P20200528138", "https://www.airitibooks.com/Detail/Detail?PublicationID=P20200528138")</f>
        <v>https://www.airitibooks.com/Detail/Detail?PublicationID=P20200528138</v>
      </c>
    </row>
    <row r="273" spans="1:8" ht="21" customHeight="1">
      <c r="A273" s="10" t="s">
        <v>1167</v>
      </c>
      <c r="B273" s="10" t="s">
        <v>1168</v>
      </c>
      <c r="C273" s="10" t="s">
        <v>432</v>
      </c>
      <c r="D273" s="10" t="s">
        <v>1169</v>
      </c>
      <c r="E273" s="10" t="s">
        <v>133</v>
      </c>
      <c r="F273" s="10" t="s">
        <v>183</v>
      </c>
      <c r="G273" s="10" t="s">
        <v>231</v>
      </c>
      <c r="H273" s="11" t="str">
        <f>HYPERLINK("https://www.airitibooks.com/Detail/Detail?PublicationID=P20200605013", "https://www.airitibooks.com/Detail/Detail?PublicationID=P20200605013")</f>
        <v>https://www.airitibooks.com/Detail/Detail?PublicationID=P20200605013</v>
      </c>
    </row>
    <row r="274" spans="1:8" ht="21" customHeight="1">
      <c r="A274" s="10" t="s">
        <v>1170</v>
      </c>
      <c r="B274" s="10" t="s">
        <v>1171</v>
      </c>
      <c r="C274" s="10" t="s">
        <v>1150</v>
      </c>
      <c r="D274" s="10" t="s">
        <v>1172</v>
      </c>
      <c r="E274" s="10" t="s">
        <v>133</v>
      </c>
      <c r="F274" s="10" t="s">
        <v>172</v>
      </c>
      <c r="G274" s="10" t="s">
        <v>174</v>
      </c>
      <c r="H274" s="11" t="str">
        <f>HYPERLINK("https://www.airitibooks.com/Detail/Detail?PublicationID=P20200612046", "https://www.airitibooks.com/Detail/Detail?PublicationID=P20200612046")</f>
        <v>https://www.airitibooks.com/Detail/Detail?PublicationID=P20200612046</v>
      </c>
    </row>
    <row r="275" spans="1:8" ht="21" customHeight="1">
      <c r="A275" s="10" t="s">
        <v>1173</v>
      </c>
      <c r="B275" s="10" t="s">
        <v>1174</v>
      </c>
      <c r="C275" s="10" t="s">
        <v>1150</v>
      </c>
      <c r="D275" s="10" t="s">
        <v>1175</v>
      </c>
      <c r="E275" s="10" t="s">
        <v>133</v>
      </c>
      <c r="F275" s="10" t="s">
        <v>172</v>
      </c>
      <c r="G275" s="10" t="s">
        <v>174</v>
      </c>
      <c r="H275" s="11" t="str">
        <f>HYPERLINK("https://www.airitibooks.com/Detail/Detail?PublicationID=P20200612048", "https://www.airitibooks.com/Detail/Detail?PublicationID=P20200612048")</f>
        <v>https://www.airitibooks.com/Detail/Detail?PublicationID=P20200612048</v>
      </c>
    </row>
    <row r="276" spans="1:8" ht="21" customHeight="1">
      <c r="A276" s="10" t="s">
        <v>1176</v>
      </c>
      <c r="B276" s="10" t="s">
        <v>1177</v>
      </c>
      <c r="C276" s="10" t="s">
        <v>1129</v>
      </c>
      <c r="D276" s="10" t="s">
        <v>1178</v>
      </c>
      <c r="E276" s="10" t="s">
        <v>214</v>
      </c>
      <c r="F276" s="10" t="s">
        <v>183</v>
      </c>
      <c r="G276" s="10" t="s">
        <v>182</v>
      </c>
      <c r="H276" s="11" t="str">
        <f>HYPERLINK("https://www.airitibooks.com/Detail/Detail?PublicationID=P20200612056", "https://www.airitibooks.com/Detail/Detail?PublicationID=P20200612056")</f>
        <v>https://www.airitibooks.com/Detail/Detail?PublicationID=P20200612056</v>
      </c>
    </row>
    <row r="277" spans="1:8" ht="21" customHeight="1">
      <c r="A277" s="10" t="s">
        <v>1179</v>
      </c>
      <c r="B277" s="10" t="s">
        <v>1180</v>
      </c>
      <c r="C277" s="10" t="s">
        <v>1181</v>
      </c>
      <c r="D277" s="10" t="s">
        <v>1182</v>
      </c>
      <c r="E277" s="10" t="s">
        <v>133</v>
      </c>
      <c r="F277" s="10" t="s">
        <v>152</v>
      </c>
      <c r="G277" s="10" t="s">
        <v>359</v>
      </c>
      <c r="H277" s="11" t="str">
        <f>HYPERLINK("https://www.airitibooks.com/Detail/Detail?PublicationID=P20200612060", "https://www.airitibooks.com/Detail/Detail?PublicationID=P20200612060")</f>
        <v>https://www.airitibooks.com/Detail/Detail?PublicationID=P20200612060</v>
      </c>
    </row>
    <row r="278" spans="1:8" ht="21" customHeight="1">
      <c r="A278" s="10" t="s">
        <v>9</v>
      </c>
      <c r="B278" s="10" t="s">
        <v>1183</v>
      </c>
      <c r="C278" s="10" t="s">
        <v>1184</v>
      </c>
      <c r="D278" s="10" t="s">
        <v>1185</v>
      </c>
      <c r="E278" s="10" t="s">
        <v>133</v>
      </c>
      <c r="F278" s="10" t="s">
        <v>142</v>
      </c>
      <c r="G278" s="10" t="s">
        <v>141</v>
      </c>
      <c r="H278" s="11" t="str">
        <f>HYPERLINK("https://www.airitibooks.com/Detail/Detail?PublicationID=P20200612062", "https://www.airitibooks.com/Detail/Detail?PublicationID=P20200612062")</f>
        <v>https://www.airitibooks.com/Detail/Detail?PublicationID=P20200612062</v>
      </c>
    </row>
    <row r="279" spans="1:8" ht="21" customHeight="1">
      <c r="A279" s="10" t="s">
        <v>1186</v>
      </c>
      <c r="B279" s="10" t="s">
        <v>1187</v>
      </c>
      <c r="C279" s="10" t="s">
        <v>1143</v>
      </c>
      <c r="D279" s="10" t="s">
        <v>1188</v>
      </c>
      <c r="E279" s="10" t="s">
        <v>133</v>
      </c>
      <c r="F279" s="10" t="s">
        <v>172</v>
      </c>
      <c r="G279" s="10" t="s">
        <v>174</v>
      </c>
      <c r="H279" s="11" t="str">
        <f>HYPERLINK("https://www.airitibooks.com/Detail/Detail?PublicationID=P20200612066", "https://www.airitibooks.com/Detail/Detail?PublicationID=P20200612066")</f>
        <v>https://www.airitibooks.com/Detail/Detail?PublicationID=P20200612066</v>
      </c>
    </row>
    <row r="280" spans="1:8" ht="21" customHeight="1">
      <c r="A280" s="10" t="s">
        <v>10</v>
      </c>
      <c r="B280" s="10" t="s">
        <v>1189</v>
      </c>
      <c r="C280" s="10" t="s">
        <v>1190</v>
      </c>
      <c r="D280" s="10" t="s">
        <v>11</v>
      </c>
      <c r="E280" s="10" t="s">
        <v>214</v>
      </c>
      <c r="F280" s="10" t="s">
        <v>183</v>
      </c>
      <c r="G280" s="10" t="s">
        <v>213</v>
      </c>
      <c r="H280" s="11" t="str">
        <f>HYPERLINK("https://www.airitibooks.com/Detail/Detail?PublicationID=P20200612074", "https://www.airitibooks.com/Detail/Detail?PublicationID=P20200612074")</f>
        <v>https://www.airitibooks.com/Detail/Detail?PublicationID=P20200612074</v>
      </c>
    </row>
    <row r="281" spans="1:8" ht="21" customHeight="1">
      <c r="A281" s="10" t="s">
        <v>1191</v>
      </c>
      <c r="B281" s="10" t="s">
        <v>1192</v>
      </c>
      <c r="C281" s="10" t="s">
        <v>1193</v>
      </c>
      <c r="D281" s="10" t="s">
        <v>1194</v>
      </c>
      <c r="E281" s="10" t="s">
        <v>133</v>
      </c>
      <c r="F281" s="10" t="s">
        <v>152</v>
      </c>
      <c r="G281" s="10" t="s">
        <v>359</v>
      </c>
      <c r="H281" s="11" t="str">
        <f>HYPERLINK("https://www.airitibooks.com/Detail/Detail?PublicationID=P20200612079", "https://www.airitibooks.com/Detail/Detail?PublicationID=P20200612079")</f>
        <v>https://www.airitibooks.com/Detail/Detail?PublicationID=P20200612079</v>
      </c>
    </row>
    <row r="282" spans="1:8" ht="21" customHeight="1">
      <c r="A282" s="10" t="s">
        <v>1195</v>
      </c>
      <c r="B282" s="10" t="s">
        <v>1196</v>
      </c>
      <c r="C282" s="10" t="s">
        <v>1150</v>
      </c>
      <c r="D282" s="10" t="s">
        <v>1197</v>
      </c>
      <c r="E282" s="10" t="s">
        <v>133</v>
      </c>
      <c r="F282" s="10" t="s">
        <v>183</v>
      </c>
      <c r="G282" s="10" t="s">
        <v>213</v>
      </c>
      <c r="H282" s="11" t="str">
        <f>HYPERLINK("https://www.airitibooks.com/Detail/Detail?PublicationID=P20200612083", "https://www.airitibooks.com/Detail/Detail?PublicationID=P20200612083")</f>
        <v>https://www.airitibooks.com/Detail/Detail?PublicationID=P20200612083</v>
      </c>
    </row>
    <row r="283" spans="1:8" ht="21" customHeight="1">
      <c r="A283" s="10" t="s">
        <v>1198</v>
      </c>
      <c r="B283" s="10" t="s">
        <v>1199</v>
      </c>
      <c r="C283" s="10" t="s">
        <v>1200</v>
      </c>
      <c r="D283" s="10" t="s">
        <v>1201</v>
      </c>
      <c r="E283" s="10" t="s">
        <v>214</v>
      </c>
      <c r="F283" s="10" t="s">
        <v>163</v>
      </c>
      <c r="G283" s="10" t="s">
        <v>453</v>
      </c>
      <c r="H283" s="11" t="str">
        <f>HYPERLINK("https://www.airitibooks.com/Detail/Detail?PublicationID=P20200612279", "https://www.airitibooks.com/Detail/Detail?PublicationID=P20200612279")</f>
        <v>https://www.airitibooks.com/Detail/Detail?PublicationID=P20200612279</v>
      </c>
    </row>
    <row r="284" spans="1:8" ht="21" customHeight="1">
      <c r="A284" s="10" t="s">
        <v>1202</v>
      </c>
      <c r="B284" s="10" t="s">
        <v>1203</v>
      </c>
      <c r="C284" s="10" t="s">
        <v>1200</v>
      </c>
      <c r="D284" s="10" t="s">
        <v>1204</v>
      </c>
      <c r="E284" s="10" t="s">
        <v>214</v>
      </c>
      <c r="F284" s="10" t="s">
        <v>163</v>
      </c>
      <c r="G284" s="10" t="s">
        <v>453</v>
      </c>
      <c r="H284" s="11" t="str">
        <f>HYPERLINK("https://www.airitibooks.com/Detail/Detail?PublicationID=P20200612295", "https://www.airitibooks.com/Detail/Detail?PublicationID=P20200612295")</f>
        <v>https://www.airitibooks.com/Detail/Detail?PublicationID=P20200612295</v>
      </c>
    </row>
    <row r="285" spans="1:8" ht="21" customHeight="1">
      <c r="A285" s="10" t="s">
        <v>1205</v>
      </c>
      <c r="B285" s="10" t="s">
        <v>1206</v>
      </c>
      <c r="C285" s="10" t="s">
        <v>1200</v>
      </c>
      <c r="D285" s="10" t="s">
        <v>1207</v>
      </c>
      <c r="E285" s="10" t="s">
        <v>214</v>
      </c>
      <c r="F285" s="10" t="s">
        <v>163</v>
      </c>
      <c r="G285" s="10" t="s">
        <v>453</v>
      </c>
      <c r="H285" s="11" t="str">
        <f>HYPERLINK("https://www.airitibooks.com/Detail/Detail?PublicationID=P20200612343", "https://www.airitibooks.com/Detail/Detail?PublicationID=P20200612343")</f>
        <v>https://www.airitibooks.com/Detail/Detail?PublicationID=P20200612343</v>
      </c>
    </row>
    <row r="286" spans="1:8" ht="21" customHeight="1">
      <c r="A286" s="10" t="s">
        <v>13</v>
      </c>
      <c r="B286" s="10" t="s">
        <v>1208</v>
      </c>
      <c r="C286" s="10" t="s">
        <v>292</v>
      </c>
      <c r="D286" s="10" t="s">
        <v>1209</v>
      </c>
      <c r="E286" s="10" t="s">
        <v>133</v>
      </c>
      <c r="F286" s="10" t="s">
        <v>152</v>
      </c>
      <c r="G286" s="10" t="s">
        <v>359</v>
      </c>
      <c r="H286" s="11" t="str">
        <f>HYPERLINK("https://www.airitibooks.com/Detail/Detail?PublicationID=P20200703013", "https://www.airitibooks.com/Detail/Detail?PublicationID=P20200703013")</f>
        <v>https://www.airitibooks.com/Detail/Detail?PublicationID=P20200703013</v>
      </c>
    </row>
    <row r="287" spans="1:8" ht="21" customHeight="1">
      <c r="A287" s="10" t="s">
        <v>1210</v>
      </c>
      <c r="B287" s="10" t="s">
        <v>1211</v>
      </c>
      <c r="C287" s="10" t="s">
        <v>1212</v>
      </c>
      <c r="D287" s="10" t="s">
        <v>1213</v>
      </c>
      <c r="E287" s="10" t="s">
        <v>214</v>
      </c>
      <c r="F287" s="10" t="s">
        <v>183</v>
      </c>
      <c r="G287" s="10" t="s">
        <v>182</v>
      </c>
      <c r="H287" s="11" t="str">
        <f>HYPERLINK("https://www.airitibooks.com/Detail/Detail?PublicationID=P20200703025", "https://www.airitibooks.com/Detail/Detail?PublicationID=P20200703025")</f>
        <v>https://www.airitibooks.com/Detail/Detail?PublicationID=P20200703025</v>
      </c>
    </row>
    <row r="288" spans="1:8" ht="21" customHeight="1">
      <c r="A288" s="10" t="s">
        <v>1214</v>
      </c>
      <c r="B288" s="10" t="s">
        <v>1215</v>
      </c>
      <c r="C288" s="10" t="s">
        <v>357</v>
      </c>
      <c r="D288" s="10" t="s">
        <v>1216</v>
      </c>
      <c r="E288" s="10" t="s">
        <v>133</v>
      </c>
      <c r="F288" s="10" t="s">
        <v>152</v>
      </c>
      <c r="G288" s="10" t="s">
        <v>359</v>
      </c>
      <c r="H288" s="11" t="str">
        <f>HYPERLINK("https://www.airitibooks.com/Detail/Detail?PublicationID=P20200703078", "https://www.airitibooks.com/Detail/Detail?PublicationID=P20200703078")</f>
        <v>https://www.airitibooks.com/Detail/Detail?PublicationID=P20200703078</v>
      </c>
    </row>
    <row r="289" spans="1:8" ht="21" customHeight="1">
      <c r="A289" s="10" t="s">
        <v>1217</v>
      </c>
      <c r="B289" s="10" t="s">
        <v>1218</v>
      </c>
      <c r="C289" s="10" t="s">
        <v>541</v>
      </c>
      <c r="D289" s="10" t="s">
        <v>1219</v>
      </c>
      <c r="E289" s="10" t="s">
        <v>133</v>
      </c>
      <c r="F289" s="10" t="s">
        <v>152</v>
      </c>
      <c r="G289" s="10" t="s">
        <v>1220</v>
      </c>
      <c r="H289" s="11" t="str">
        <f>HYPERLINK("https://www.airitibooks.com/Detail/Detail?PublicationID=P20200703104", "https://www.airitibooks.com/Detail/Detail?PublicationID=P20200703104")</f>
        <v>https://www.airitibooks.com/Detail/Detail?PublicationID=P20200703104</v>
      </c>
    </row>
    <row r="290" spans="1:8" ht="21" customHeight="1">
      <c r="A290" s="10" t="s">
        <v>1221</v>
      </c>
      <c r="B290" s="10" t="s">
        <v>1222</v>
      </c>
      <c r="C290" s="10" t="s">
        <v>1223</v>
      </c>
      <c r="D290" s="10" t="s">
        <v>1224</v>
      </c>
      <c r="E290" s="10" t="s">
        <v>133</v>
      </c>
      <c r="F290" s="10" t="s">
        <v>163</v>
      </c>
      <c r="G290" s="10" t="s">
        <v>585</v>
      </c>
      <c r="H290" s="11" t="str">
        <f>HYPERLINK("https://www.airitibooks.com/Detail/Detail?PublicationID=P20200703107", "https://www.airitibooks.com/Detail/Detail?PublicationID=P20200703107")</f>
        <v>https://www.airitibooks.com/Detail/Detail?PublicationID=P20200703107</v>
      </c>
    </row>
    <row r="291" spans="1:8" ht="21" customHeight="1">
      <c r="A291" s="10" t="s">
        <v>1225</v>
      </c>
      <c r="B291" s="10" t="s">
        <v>1226</v>
      </c>
      <c r="C291" s="10" t="s">
        <v>176</v>
      </c>
      <c r="D291" s="10" t="s">
        <v>1227</v>
      </c>
      <c r="E291" s="10" t="s">
        <v>133</v>
      </c>
      <c r="F291" s="10" t="s">
        <v>172</v>
      </c>
      <c r="G291" s="10" t="s">
        <v>171</v>
      </c>
      <c r="H291" s="11" t="str">
        <f>HYPERLINK("https://www.airitibooks.com/Detail/Detail?PublicationID=P20200703114", "https://www.airitibooks.com/Detail/Detail?PublicationID=P20200703114")</f>
        <v>https://www.airitibooks.com/Detail/Detail?PublicationID=P20200703114</v>
      </c>
    </row>
    <row r="292" spans="1:8" ht="21" customHeight="1">
      <c r="A292" s="10" t="s">
        <v>1228</v>
      </c>
      <c r="B292" s="10" t="s">
        <v>1229</v>
      </c>
      <c r="C292" s="10" t="s">
        <v>176</v>
      </c>
      <c r="D292" s="10" t="s">
        <v>14</v>
      </c>
      <c r="E292" s="10" t="s">
        <v>133</v>
      </c>
      <c r="F292" s="10" t="s">
        <v>152</v>
      </c>
      <c r="G292" s="10" t="s">
        <v>409</v>
      </c>
      <c r="H292" s="11" t="str">
        <f>HYPERLINK("https://www.airitibooks.com/Detail/Detail?PublicationID=P20200703117", "https://www.airitibooks.com/Detail/Detail?PublicationID=P20200703117")</f>
        <v>https://www.airitibooks.com/Detail/Detail?PublicationID=P20200703117</v>
      </c>
    </row>
    <row r="293" spans="1:8" ht="21" customHeight="1">
      <c r="A293" s="10" t="s">
        <v>15</v>
      </c>
      <c r="B293" s="10" t="s">
        <v>1230</v>
      </c>
      <c r="C293" s="10" t="s">
        <v>176</v>
      </c>
      <c r="D293" s="10" t="s">
        <v>16</v>
      </c>
      <c r="E293" s="10" t="s">
        <v>133</v>
      </c>
      <c r="F293" s="10" t="s">
        <v>152</v>
      </c>
      <c r="G293" s="10" t="s">
        <v>151</v>
      </c>
      <c r="H293" s="11" t="str">
        <f>HYPERLINK("https://www.airitibooks.com/Detail/Detail?PublicationID=P20200703122", "https://www.airitibooks.com/Detail/Detail?PublicationID=P20200703122")</f>
        <v>https://www.airitibooks.com/Detail/Detail?PublicationID=P20200703122</v>
      </c>
    </row>
    <row r="294" spans="1:8" ht="21" customHeight="1">
      <c r="A294" s="10" t="s">
        <v>1231</v>
      </c>
      <c r="B294" s="10" t="s">
        <v>1232</v>
      </c>
      <c r="C294" s="10" t="s">
        <v>176</v>
      </c>
      <c r="D294" s="10" t="s">
        <v>1233</v>
      </c>
      <c r="E294" s="10" t="s">
        <v>133</v>
      </c>
      <c r="F294" s="10" t="s">
        <v>163</v>
      </c>
      <c r="G294" s="10" t="s">
        <v>585</v>
      </c>
      <c r="H294" s="11" t="str">
        <f>HYPERLINK("https://www.airitibooks.com/Detail/Detail?PublicationID=P20200703125", "https://www.airitibooks.com/Detail/Detail?PublicationID=P20200703125")</f>
        <v>https://www.airitibooks.com/Detail/Detail?PublicationID=P20200703125</v>
      </c>
    </row>
    <row r="295" spans="1:8" ht="21" customHeight="1">
      <c r="A295" s="10" t="s">
        <v>1234</v>
      </c>
      <c r="B295" s="10" t="s">
        <v>1235</v>
      </c>
      <c r="C295" s="10" t="s">
        <v>176</v>
      </c>
      <c r="D295" s="10" t="s">
        <v>1236</v>
      </c>
      <c r="E295" s="10" t="s">
        <v>133</v>
      </c>
      <c r="F295" s="10" t="s">
        <v>142</v>
      </c>
      <c r="G295" s="10" t="s">
        <v>1237</v>
      </c>
      <c r="H295" s="11" t="str">
        <f>HYPERLINK("https://www.airitibooks.com/Detail/Detail?PublicationID=P20200703134", "https://www.airitibooks.com/Detail/Detail?PublicationID=P20200703134")</f>
        <v>https://www.airitibooks.com/Detail/Detail?PublicationID=P20200703134</v>
      </c>
    </row>
    <row r="296" spans="1:8" ht="21" customHeight="1">
      <c r="A296" s="10" t="s">
        <v>1238</v>
      </c>
      <c r="B296" s="10" t="s">
        <v>1239</v>
      </c>
      <c r="C296" s="10" t="s">
        <v>176</v>
      </c>
      <c r="D296" s="10" t="s">
        <v>1240</v>
      </c>
      <c r="E296" s="10" t="s">
        <v>133</v>
      </c>
      <c r="F296" s="10" t="s">
        <v>142</v>
      </c>
      <c r="G296" s="10" t="s">
        <v>1237</v>
      </c>
      <c r="H296" s="11" t="str">
        <f>HYPERLINK("https://www.airitibooks.com/Detail/Detail?PublicationID=P20200703135", "https://www.airitibooks.com/Detail/Detail?PublicationID=P20200703135")</f>
        <v>https://www.airitibooks.com/Detail/Detail?PublicationID=P20200703135</v>
      </c>
    </row>
    <row r="297" spans="1:8" ht="21" customHeight="1">
      <c r="A297" s="10" t="s">
        <v>1241</v>
      </c>
      <c r="B297" s="10" t="s">
        <v>1242</v>
      </c>
      <c r="C297" s="10" t="s">
        <v>176</v>
      </c>
      <c r="D297" s="10" t="s">
        <v>1236</v>
      </c>
      <c r="E297" s="10" t="s">
        <v>133</v>
      </c>
      <c r="F297" s="10" t="s">
        <v>142</v>
      </c>
      <c r="G297" s="10" t="s">
        <v>1237</v>
      </c>
      <c r="H297" s="11" t="str">
        <f>HYPERLINK("https://www.airitibooks.com/Detail/Detail?PublicationID=P20200703136", "https://www.airitibooks.com/Detail/Detail?PublicationID=P20200703136")</f>
        <v>https://www.airitibooks.com/Detail/Detail?PublicationID=P20200703136</v>
      </c>
    </row>
    <row r="298" spans="1:8" ht="21" customHeight="1">
      <c r="A298" s="10" t="s">
        <v>1243</v>
      </c>
      <c r="B298" s="10" t="s">
        <v>1244</v>
      </c>
      <c r="C298" s="10" t="s">
        <v>176</v>
      </c>
      <c r="D298" s="10" t="s">
        <v>1245</v>
      </c>
      <c r="E298" s="10" t="s">
        <v>133</v>
      </c>
      <c r="F298" s="10" t="s">
        <v>142</v>
      </c>
      <c r="G298" s="10" t="s">
        <v>1237</v>
      </c>
      <c r="H298" s="11" t="str">
        <f>HYPERLINK("https://www.airitibooks.com/Detail/Detail?PublicationID=P20200703137", "https://www.airitibooks.com/Detail/Detail?PublicationID=P20200703137")</f>
        <v>https://www.airitibooks.com/Detail/Detail?PublicationID=P20200703137</v>
      </c>
    </row>
    <row r="299" spans="1:8" ht="21" customHeight="1">
      <c r="A299" s="10" t="s">
        <v>1246</v>
      </c>
      <c r="B299" s="10" t="s">
        <v>1247</v>
      </c>
      <c r="C299" s="10" t="s">
        <v>176</v>
      </c>
      <c r="D299" s="10" t="s">
        <v>1236</v>
      </c>
      <c r="E299" s="10" t="s">
        <v>133</v>
      </c>
      <c r="F299" s="10" t="s">
        <v>142</v>
      </c>
      <c r="G299" s="10" t="s">
        <v>1237</v>
      </c>
      <c r="H299" s="11" t="str">
        <f>HYPERLINK("https://www.airitibooks.com/Detail/Detail?PublicationID=P20200703138", "https://www.airitibooks.com/Detail/Detail?PublicationID=P20200703138")</f>
        <v>https://www.airitibooks.com/Detail/Detail?PublicationID=P20200703138</v>
      </c>
    </row>
    <row r="300" spans="1:8" ht="21" customHeight="1">
      <c r="A300" s="10" t="s">
        <v>1248</v>
      </c>
      <c r="B300" s="10" t="s">
        <v>1249</v>
      </c>
      <c r="C300" s="10" t="s">
        <v>204</v>
      </c>
      <c r="D300" s="10" t="s">
        <v>1250</v>
      </c>
      <c r="E300" s="10" t="s">
        <v>133</v>
      </c>
      <c r="F300" s="10" t="s">
        <v>172</v>
      </c>
      <c r="G300" s="10" t="s">
        <v>174</v>
      </c>
      <c r="H300" s="11" t="str">
        <f>HYPERLINK("https://www.airitibooks.com/Detail/Detail?PublicationID=P20200703143", "https://www.airitibooks.com/Detail/Detail?PublicationID=P20200703143")</f>
        <v>https://www.airitibooks.com/Detail/Detail?PublicationID=P20200703143</v>
      </c>
    </row>
    <row r="301" spans="1:8" ht="21" customHeight="1">
      <c r="A301" s="10" t="s">
        <v>1251</v>
      </c>
      <c r="B301" s="10" t="s">
        <v>1252</v>
      </c>
      <c r="C301" s="10" t="s">
        <v>1253</v>
      </c>
      <c r="D301" s="10" t="s">
        <v>1254</v>
      </c>
      <c r="E301" s="10" t="s">
        <v>133</v>
      </c>
      <c r="F301" s="10" t="s">
        <v>163</v>
      </c>
      <c r="G301" s="10" t="s">
        <v>420</v>
      </c>
      <c r="H301" s="11" t="str">
        <f>HYPERLINK("https://www.airitibooks.com/Detail/Detail?PublicationID=P20200703145", "https://www.airitibooks.com/Detail/Detail?PublicationID=P20200703145")</f>
        <v>https://www.airitibooks.com/Detail/Detail?PublicationID=P20200703145</v>
      </c>
    </row>
    <row r="302" spans="1:8" ht="21" customHeight="1">
      <c r="A302" s="10" t="s">
        <v>1255</v>
      </c>
      <c r="B302" s="10" t="s">
        <v>1256</v>
      </c>
      <c r="C302" s="10" t="s">
        <v>482</v>
      </c>
      <c r="D302" s="10" t="s">
        <v>1257</v>
      </c>
      <c r="E302" s="10" t="s">
        <v>214</v>
      </c>
      <c r="F302" s="10" t="s">
        <v>172</v>
      </c>
      <c r="G302" s="10" t="s">
        <v>174</v>
      </c>
      <c r="H302" s="11" t="str">
        <f>HYPERLINK("https://www.airitibooks.com/Detail/Detail?PublicationID=P20200709152", "https://www.airitibooks.com/Detail/Detail?PublicationID=P20200709152")</f>
        <v>https://www.airitibooks.com/Detail/Detail?PublicationID=P20200709152</v>
      </c>
    </row>
    <row r="303" spans="1:8" ht="21" customHeight="1">
      <c r="A303" s="10" t="s">
        <v>1258</v>
      </c>
      <c r="B303" s="10" t="s">
        <v>1259</v>
      </c>
      <c r="C303" s="10" t="s">
        <v>155</v>
      </c>
      <c r="D303" s="10" t="s">
        <v>1260</v>
      </c>
      <c r="E303" s="10" t="s">
        <v>133</v>
      </c>
      <c r="F303" s="10" t="s">
        <v>163</v>
      </c>
      <c r="G303" s="10" t="s">
        <v>585</v>
      </c>
      <c r="H303" s="11" t="str">
        <f>HYPERLINK("https://www.airitibooks.com/Detail/Detail?PublicationID=P20200709166", "https://www.airitibooks.com/Detail/Detail?PublicationID=P20200709166")</f>
        <v>https://www.airitibooks.com/Detail/Detail?PublicationID=P20200709166</v>
      </c>
    </row>
    <row r="304" spans="1:8" ht="21" customHeight="1">
      <c r="A304" s="10" t="s">
        <v>1261</v>
      </c>
      <c r="B304" s="10" t="s">
        <v>1262</v>
      </c>
      <c r="C304" s="10" t="s">
        <v>155</v>
      </c>
      <c r="D304" s="10" t="s">
        <v>1263</v>
      </c>
      <c r="E304" s="10" t="s">
        <v>133</v>
      </c>
      <c r="F304" s="10" t="s">
        <v>172</v>
      </c>
      <c r="G304" s="10" t="s">
        <v>174</v>
      </c>
      <c r="H304" s="11" t="str">
        <f>HYPERLINK("https://www.airitibooks.com/Detail/Detail?PublicationID=P20200709173", "https://www.airitibooks.com/Detail/Detail?PublicationID=P20200709173")</f>
        <v>https://www.airitibooks.com/Detail/Detail?PublicationID=P20200709173</v>
      </c>
    </row>
    <row r="305" spans="1:8" ht="21" customHeight="1">
      <c r="A305" s="10" t="s">
        <v>1264</v>
      </c>
      <c r="B305" s="10" t="s">
        <v>1265</v>
      </c>
      <c r="C305" s="10" t="s">
        <v>1266</v>
      </c>
      <c r="D305" s="10" t="s">
        <v>1267</v>
      </c>
      <c r="E305" s="10" t="s">
        <v>214</v>
      </c>
      <c r="F305" s="10" t="s">
        <v>183</v>
      </c>
      <c r="G305" s="10" t="s">
        <v>182</v>
      </c>
      <c r="H305" s="11" t="str">
        <f>HYPERLINK("https://www.airitibooks.com/Detail/Detail?PublicationID=P20200709179", "https://www.airitibooks.com/Detail/Detail?PublicationID=P20200709179")</f>
        <v>https://www.airitibooks.com/Detail/Detail?PublicationID=P20200709179</v>
      </c>
    </row>
    <row r="306" spans="1:8" ht="21" customHeight="1">
      <c r="A306" s="10" t="s">
        <v>1268</v>
      </c>
      <c r="B306" s="10" t="s">
        <v>1269</v>
      </c>
      <c r="C306" s="10" t="s">
        <v>1181</v>
      </c>
      <c r="D306" s="10" t="s">
        <v>1270</v>
      </c>
      <c r="E306" s="10" t="s">
        <v>133</v>
      </c>
      <c r="F306" s="10" t="s">
        <v>183</v>
      </c>
      <c r="G306" s="10" t="s">
        <v>1271</v>
      </c>
      <c r="H306" s="11" t="str">
        <f>HYPERLINK("https://www.airitibooks.com/Detail/Detail?PublicationID=P20200709210", "https://www.airitibooks.com/Detail/Detail?PublicationID=P20200709210")</f>
        <v>https://www.airitibooks.com/Detail/Detail?PublicationID=P20200709210</v>
      </c>
    </row>
    <row r="307" spans="1:8" ht="21" customHeight="1">
      <c r="A307" s="10" t="s">
        <v>1272</v>
      </c>
      <c r="B307" s="10" t="s">
        <v>1273</v>
      </c>
      <c r="C307" s="10" t="s">
        <v>461</v>
      </c>
      <c r="D307" s="10" t="s">
        <v>1274</v>
      </c>
      <c r="E307" s="10" t="s">
        <v>133</v>
      </c>
      <c r="F307" s="10" t="s">
        <v>152</v>
      </c>
      <c r="G307" s="10" t="s">
        <v>674</v>
      </c>
      <c r="H307" s="11" t="str">
        <f>HYPERLINK("https://www.airitibooks.com/Detail/Detail?PublicationID=P20200724019", "https://www.airitibooks.com/Detail/Detail?PublicationID=P20200724019")</f>
        <v>https://www.airitibooks.com/Detail/Detail?PublicationID=P20200724019</v>
      </c>
    </row>
    <row r="308" spans="1:8" ht="21" customHeight="1">
      <c r="A308" s="10" t="s">
        <v>1275</v>
      </c>
      <c r="B308" s="10" t="s">
        <v>1276</v>
      </c>
      <c r="C308" s="10" t="s">
        <v>461</v>
      </c>
      <c r="D308" s="10" t="s">
        <v>1277</v>
      </c>
      <c r="E308" s="10" t="s">
        <v>133</v>
      </c>
      <c r="F308" s="10" t="s">
        <v>152</v>
      </c>
      <c r="G308" s="10" t="s">
        <v>30</v>
      </c>
      <c r="H308" s="11" t="str">
        <f>HYPERLINK("https://www.airitibooks.com/Detail/Detail?PublicationID=P20200724021", "https://www.airitibooks.com/Detail/Detail?PublicationID=P20200724021")</f>
        <v>https://www.airitibooks.com/Detail/Detail?PublicationID=P20200724021</v>
      </c>
    </row>
    <row r="309" spans="1:8" ht="21" customHeight="1">
      <c r="A309" s="10" t="s">
        <v>1278</v>
      </c>
      <c r="B309" s="10" t="s">
        <v>1279</v>
      </c>
      <c r="C309" s="10" t="s">
        <v>461</v>
      </c>
      <c r="D309" s="10" t="s">
        <v>478</v>
      </c>
      <c r="E309" s="10" t="s">
        <v>133</v>
      </c>
      <c r="F309" s="10" t="s">
        <v>152</v>
      </c>
      <c r="G309" s="10" t="s">
        <v>409</v>
      </c>
      <c r="H309" s="11" t="str">
        <f>HYPERLINK("https://www.airitibooks.com/Detail/Detail?PublicationID=P20200724022", "https://www.airitibooks.com/Detail/Detail?PublicationID=P20200724022")</f>
        <v>https://www.airitibooks.com/Detail/Detail?PublicationID=P20200724022</v>
      </c>
    </row>
    <row r="310" spans="1:8" ht="21" customHeight="1">
      <c r="A310" s="10" t="s">
        <v>1280</v>
      </c>
      <c r="B310" s="10" t="s">
        <v>1281</v>
      </c>
      <c r="C310" s="10" t="s">
        <v>461</v>
      </c>
      <c r="D310" s="10" t="s">
        <v>600</v>
      </c>
      <c r="E310" s="10" t="s">
        <v>133</v>
      </c>
      <c r="F310" s="10" t="s">
        <v>152</v>
      </c>
      <c r="G310" s="10" t="s">
        <v>674</v>
      </c>
      <c r="H310" s="11" t="str">
        <f>HYPERLINK("https://www.airitibooks.com/Detail/Detail?PublicationID=P20200724024", "https://www.airitibooks.com/Detail/Detail?PublicationID=P20200724024")</f>
        <v>https://www.airitibooks.com/Detail/Detail?PublicationID=P20200724024</v>
      </c>
    </row>
    <row r="311" spans="1:8" ht="21" customHeight="1">
      <c r="A311" s="10" t="s">
        <v>1282</v>
      </c>
      <c r="B311" s="10" t="s">
        <v>1283</v>
      </c>
      <c r="C311" s="10" t="s">
        <v>461</v>
      </c>
      <c r="D311" s="10" t="s">
        <v>1284</v>
      </c>
      <c r="E311" s="10" t="s">
        <v>133</v>
      </c>
      <c r="F311" s="10" t="s">
        <v>152</v>
      </c>
      <c r="G311" s="10" t="s">
        <v>674</v>
      </c>
      <c r="H311" s="11" t="str">
        <f>HYPERLINK("https://www.airitibooks.com/Detail/Detail?PublicationID=P20200724026", "https://www.airitibooks.com/Detail/Detail?PublicationID=P20200724026")</f>
        <v>https://www.airitibooks.com/Detail/Detail?PublicationID=P20200724026</v>
      </c>
    </row>
    <row r="312" spans="1:8" ht="21" customHeight="1">
      <c r="A312" s="10" t="s">
        <v>1285</v>
      </c>
      <c r="B312" s="10" t="s">
        <v>1286</v>
      </c>
      <c r="C312" s="10" t="s">
        <v>1287</v>
      </c>
      <c r="D312" s="10" t="s">
        <v>1288</v>
      </c>
      <c r="E312" s="10" t="s">
        <v>133</v>
      </c>
      <c r="F312" s="10" t="s">
        <v>172</v>
      </c>
      <c r="G312" s="10" t="s">
        <v>174</v>
      </c>
      <c r="H312" s="11" t="str">
        <f>HYPERLINK("https://www.airitibooks.com/Detail/Detail?PublicationID=P20200724118", "https://www.airitibooks.com/Detail/Detail?PublicationID=P20200724118")</f>
        <v>https://www.airitibooks.com/Detail/Detail?PublicationID=P20200724118</v>
      </c>
    </row>
    <row r="313" spans="1:8" ht="21" customHeight="1">
      <c r="A313" s="10" t="s">
        <v>1289</v>
      </c>
      <c r="B313" s="10" t="s">
        <v>1290</v>
      </c>
      <c r="C313" s="10" t="s">
        <v>1287</v>
      </c>
      <c r="D313" s="10" t="s">
        <v>1291</v>
      </c>
      <c r="E313" s="10" t="s">
        <v>133</v>
      </c>
      <c r="F313" s="10" t="s">
        <v>183</v>
      </c>
      <c r="G313" s="10" t="s">
        <v>213</v>
      </c>
      <c r="H313" s="11" t="str">
        <f>HYPERLINK("https://www.airitibooks.com/Detail/Detail?PublicationID=P20200724119", "https://www.airitibooks.com/Detail/Detail?PublicationID=P20200724119")</f>
        <v>https://www.airitibooks.com/Detail/Detail?PublicationID=P20200724119</v>
      </c>
    </row>
    <row r="314" spans="1:8" ht="21" customHeight="1">
      <c r="A314" s="10" t="s">
        <v>1292</v>
      </c>
      <c r="B314" s="10" t="s">
        <v>1293</v>
      </c>
      <c r="C314" s="10" t="s">
        <v>1294</v>
      </c>
      <c r="D314" s="10" t="s">
        <v>1295</v>
      </c>
      <c r="E314" s="10" t="s">
        <v>133</v>
      </c>
      <c r="F314" s="10" t="s">
        <v>183</v>
      </c>
      <c r="G314" s="10" t="s">
        <v>182</v>
      </c>
      <c r="H314" s="11" t="str">
        <f>HYPERLINK("https://www.airitibooks.com/Detail/Detail?PublicationID=P20200724120", "https://www.airitibooks.com/Detail/Detail?PublicationID=P20200724120")</f>
        <v>https://www.airitibooks.com/Detail/Detail?PublicationID=P20200724120</v>
      </c>
    </row>
    <row r="315" spans="1:8" ht="21" customHeight="1">
      <c r="A315" s="10" t="s">
        <v>1296</v>
      </c>
      <c r="B315" s="10" t="s">
        <v>1297</v>
      </c>
      <c r="C315" s="10" t="s">
        <v>1087</v>
      </c>
      <c r="D315" s="10" t="s">
        <v>1298</v>
      </c>
      <c r="E315" s="10" t="s">
        <v>133</v>
      </c>
      <c r="F315" s="10" t="s">
        <v>152</v>
      </c>
      <c r="G315" s="10" t="s">
        <v>151</v>
      </c>
      <c r="H315" s="11" t="str">
        <f>HYPERLINK("https://www.airitibooks.com/Detail/Detail?PublicationID=P20200724207", "https://www.airitibooks.com/Detail/Detail?PublicationID=P20200724207")</f>
        <v>https://www.airitibooks.com/Detail/Detail?PublicationID=P20200724207</v>
      </c>
    </row>
    <row r="316" spans="1:8" ht="21" customHeight="1">
      <c r="A316" s="10" t="s">
        <v>1299</v>
      </c>
      <c r="B316" s="10" t="s">
        <v>1300</v>
      </c>
      <c r="C316" s="10" t="s">
        <v>1301</v>
      </c>
      <c r="D316" s="10" t="s">
        <v>1302</v>
      </c>
      <c r="E316" s="10" t="s">
        <v>133</v>
      </c>
      <c r="F316" s="10" t="s">
        <v>163</v>
      </c>
      <c r="G316" s="10" t="s">
        <v>162</v>
      </c>
      <c r="H316" s="11" t="str">
        <f>HYPERLINK("https://www.airitibooks.com/Detail/Detail?PublicationID=P20200724208", "https://www.airitibooks.com/Detail/Detail?PublicationID=P20200724208")</f>
        <v>https://www.airitibooks.com/Detail/Detail?PublicationID=P20200724208</v>
      </c>
    </row>
    <row r="317" spans="1:8" ht="21" customHeight="1">
      <c r="A317" s="10" t="s">
        <v>1303</v>
      </c>
      <c r="B317" s="10" t="s">
        <v>1304</v>
      </c>
      <c r="C317" s="10" t="s">
        <v>1305</v>
      </c>
      <c r="D317" s="10" t="s">
        <v>1306</v>
      </c>
      <c r="E317" s="10" t="s">
        <v>133</v>
      </c>
      <c r="F317" s="10" t="s">
        <v>183</v>
      </c>
      <c r="G317" s="10" t="s">
        <v>231</v>
      </c>
      <c r="H317" s="11" t="str">
        <f>HYPERLINK("https://www.airitibooks.com/Detail/Detail?PublicationID=P20200728002", "https://www.airitibooks.com/Detail/Detail?PublicationID=P20200728002")</f>
        <v>https://www.airitibooks.com/Detail/Detail?PublicationID=P20200728002</v>
      </c>
    </row>
    <row r="318" spans="1:8" ht="21" customHeight="1">
      <c r="A318" s="10" t="s">
        <v>1307</v>
      </c>
      <c r="B318" s="10" t="s">
        <v>1308</v>
      </c>
      <c r="C318" s="10" t="s">
        <v>486</v>
      </c>
      <c r="D318" s="10" t="s">
        <v>1309</v>
      </c>
      <c r="E318" s="10" t="s">
        <v>133</v>
      </c>
      <c r="F318" s="10" t="s">
        <v>183</v>
      </c>
      <c r="G318" s="10" t="s">
        <v>506</v>
      </c>
      <c r="H318" s="11" t="str">
        <f>HYPERLINK("https://www.airitibooks.com/Detail/Detail?PublicationID=P20200728003", "https://www.airitibooks.com/Detail/Detail?PublicationID=P20200728003")</f>
        <v>https://www.airitibooks.com/Detail/Detail?PublicationID=P20200728003</v>
      </c>
    </row>
    <row r="319" spans="1:8" ht="21" customHeight="1">
      <c r="A319" s="10" t="s">
        <v>1310</v>
      </c>
      <c r="B319" s="10" t="s">
        <v>1311</v>
      </c>
      <c r="C319" s="10" t="s">
        <v>486</v>
      </c>
      <c r="D319" s="10" t="s">
        <v>1312</v>
      </c>
      <c r="E319" s="10" t="s">
        <v>425</v>
      </c>
      <c r="F319" s="10" t="s">
        <v>172</v>
      </c>
      <c r="G319" s="10" t="s">
        <v>1313</v>
      </c>
      <c r="H319" s="11" t="str">
        <f>HYPERLINK("https://www.airitibooks.com/Detail/Detail?PublicationID=P20200728004", "https://www.airitibooks.com/Detail/Detail?PublicationID=P20200728004")</f>
        <v>https://www.airitibooks.com/Detail/Detail?PublicationID=P20200728004</v>
      </c>
    </row>
    <row r="320" spans="1:8" ht="21" customHeight="1">
      <c r="A320" s="10" t="s">
        <v>1314</v>
      </c>
      <c r="B320" s="10" t="s">
        <v>1315</v>
      </c>
      <c r="C320" s="10" t="s">
        <v>486</v>
      </c>
      <c r="D320" s="10" t="s">
        <v>1312</v>
      </c>
      <c r="E320" s="10" t="s">
        <v>133</v>
      </c>
      <c r="F320" s="10" t="s">
        <v>172</v>
      </c>
      <c r="G320" s="10" t="s">
        <v>1313</v>
      </c>
      <c r="H320" s="11" t="str">
        <f>HYPERLINK("https://www.airitibooks.com/Detail/Detail?PublicationID=P20200728005", "https://www.airitibooks.com/Detail/Detail?PublicationID=P20200728005")</f>
        <v>https://www.airitibooks.com/Detail/Detail?PublicationID=P20200728005</v>
      </c>
    </row>
    <row r="321" spans="1:8" ht="21" customHeight="1">
      <c r="A321" s="10" t="s">
        <v>1316</v>
      </c>
      <c r="B321" s="10" t="s">
        <v>1317</v>
      </c>
      <c r="C321" s="10" t="s">
        <v>155</v>
      </c>
      <c r="D321" s="10" t="s">
        <v>1318</v>
      </c>
      <c r="E321" s="10" t="s">
        <v>133</v>
      </c>
      <c r="F321" s="10" t="s">
        <v>152</v>
      </c>
      <c r="G321" s="10" t="s">
        <v>359</v>
      </c>
      <c r="H321" s="11" t="str">
        <f>HYPERLINK("https://www.airitibooks.com/Detail/Detail?PublicationID=P20200730019", "https://www.airitibooks.com/Detail/Detail?PublicationID=P20200730019")</f>
        <v>https://www.airitibooks.com/Detail/Detail?PublicationID=P20200730019</v>
      </c>
    </row>
    <row r="322" spans="1:8" ht="21" customHeight="1">
      <c r="A322" s="10" t="s">
        <v>1319</v>
      </c>
      <c r="B322" s="10" t="s">
        <v>1320</v>
      </c>
      <c r="C322" s="10" t="s">
        <v>155</v>
      </c>
      <c r="D322" s="10" t="s">
        <v>1321</v>
      </c>
      <c r="E322" s="10" t="s">
        <v>133</v>
      </c>
      <c r="F322" s="10" t="s">
        <v>183</v>
      </c>
      <c r="G322" s="10" t="s">
        <v>182</v>
      </c>
      <c r="H322" s="11" t="str">
        <f>HYPERLINK("https://www.airitibooks.com/Detail/Detail?PublicationID=P20200730026", "https://www.airitibooks.com/Detail/Detail?PublicationID=P20200730026")</f>
        <v>https://www.airitibooks.com/Detail/Detail?PublicationID=P20200730026</v>
      </c>
    </row>
    <row r="323" spans="1:8" ht="21" customHeight="1">
      <c r="A323" s="10" t="s">
        <v>1322</v>
      </c>
      <c r="B323" s="10" t="s">
        <v>1323</v>
      </c>
      <c r="C323" s="10" t="s">
        <v>155</v>
      </c>
      <c r="D323" s="10" t="s">
        <v>1324</v>
      </c>
      <c r="E323" s="10" t="s">
        <v>133</v>
      </c>
      <c r="F323" s="10" t="s">
        <v>163</v>
      </c>
      <c r="G323" s="10" t="s">
        <v>585</v>
      </c>
      <c r="H323" s="11" t="str">
        <f>HYPERLINK("https://www.airitibooks.com/Detail/Detail?PublicationID=P20200730028", "https://www.airitibooks.com/Detail/Detail?PublicationID=P20200730028")</f>
        <v>https://www.airitibooks.com/Detail/Detail?PublicationID=P20200730028</v>
      </c>
    </row>
    <row r="324" spans="1:8" ht="21" customHeight="1">
      <c r="A324" s="10" t="s">
        <v>1325</v>
      </c>
      <c r="B324" s="10" t="s">
        <v>1326</v>
      </c>
      <c r="C324" s="10" t="s">
        <v>1327</v>
      </c>
      <c r="D324" s="10" t="s">
        <v>1328</v>
      </c>
      <c r="E324" s="10" t="s">
        <v>133</v>
      </c>
      <c r="F324" s="10" t="s">
        <v>163</v>
      </c>
      <c r="G324" s="10" t="s">
        <v>585</v>
      </c>
      <c r="H324" s="11" t="str">
        <f>HYPERLINK("https://www.airitibooks.com/Detail/Detail?PublicationID=P20200730082", "https://www.airitibooks.com/Detail/Detail?PublicationID=P20200730082")</f>
        <v>https://www.airitibooks.com/Detail/Detail?PublicationID=P20200730082</v>
      </c>
    </row>
    <row r="325" spans="1:8" ht="21" customHeight="1">
      <c r="A325" s="10" t="s">
        <v>8</v>
      </c>
      <c r="B325" s="10" t="s">
        <v>1329</v>
      </c>
      <c r="C325" s="10" t="s">
        <v>176</v>
      </c>
      <c r="D325" s="10" t="s">
        <v>1330</v>
      </c>
      <c r="E325" s="10" t="s">
        <v>214</v>
      </c>
      <c r="F325" s="10" t="s">
        <v>183</v>
      </c>
      <c r="G325" s="10" t="s">
        <v>182</v>
      </c>
      <c r="H325" s="11" t="str">
        <f>HYPERLINK("https://www.airitibooks.com/Detail/Detail?PublicationID=P20200730099", "https://www.airitibooks.com/Detail/Detail?PublicationID=P20200730099")</f>
        <v>https://www.airitibooks.com/Detail/Detail?PublicationID=P20200730099</v>
      </c>
    </row>
    <row r="326" spans="1:8" ht="21" customHeight="1">
      <c r="A326" s="10" t="s">
        <v>1331</v>
      </c>
      <c r="B326" s="10" t="s">
        <v>1332</v>
      </c>
      <c r="C326" s="10" t="s">
        <v>1333</v>
      </c>
      <c r="D326" s="10" t="s">
        <v>1334</v>
      </c>
      <c r="E326" s="10" t="s">
        <v>133</v>
      </c>
      <c r="F326" s="10" t="s">
        <v>183</v>
      </c>
      <c r="G326" s="10" t="s">
        <v>182</v>
      </c>
      <c r="H326" s="11" t="str">
        <f>HYPERLINK("https://www.airitibooks.com/Detail/Detail?PublicationID=P20200730124", "https://www.airitibooks.com/Detail/Detail?PublicationID=P20200730124")</f>
        <v>https://www.airitibooks.com/Detail/Detail?PublicationID=P20200730124</v>
      </c>
    </row>
    <row r="327" spans="1:8" ht="21" customHeight="1">
      <c r="A327" s="10" t="s">
        <v>1335</v>
      </c>
      <c r="B327" s="10" t="s">
        <v>1336</v>
      </c>
      <c r="C327" s="10" t="s">
        <v>1181</v>
      </c>
      <c r="D327" s="10" t="s">
        <v>1337</v>
      </c>
      <c r="E327" s="10" t="s">
        <v>133</v>
      </c>
      <c r="F327" s="10" t="s">
        <v>152</v>
      </c>
      <c r="G327" s="10" t="s">
        <v>359</v>
      </c>
      <c r="H327" s="11" t="str">
        <f>HYPERLINK("https://www.airitibooks.com/Detail/Detail?PublicationID=P20200806002", "https://www.airitibooks.com/Detail/Detail?PublicationID=P20200806002")</f>
        <v>https://www.airitibooks.com/Detail/Detail?PublicationID=P20200806002</v>
      </c>
    </row>
    <row r="328" spans="1:8" ht="21" customHeight="1">
      <c r="A328" s="10" t="s">
        <v>1338</v>
      </c>
      <c r="B328" s="10" t="s">
        <v>1339</v>
      </c>
      <c r="C328" s="10" t="s">
        <v>309</v>
      </c>
      <c r="D328" s="10" t="s">
        <v>1340</v>
      </c>
      <c r="E328" s="10" t="s">
        <v>133</v>
      </c>
      <c r="F328" s="10" t="s">
        <v>172</v>
      </c>
      <c r="G328" s="10" t="s">
        <v>174</v>
      </c>
      <c r="H328" s="11" t="str">
        <f>HYPERLINK("https://www.airitibooks.com/Detail/Detail?PublicationID=P20200807021", "https://www.airitibooks.com/Detail/Detail?PublicationID=P20200807021")</f>
        <v>https://www.airitibooks.com/Detail/Detail?PublicationID=P20200807021</v>
      </c>
    </row>
    <row r="329" spans="1:8" ht="21" customHeight="1">
      <c r="A329" s="10" t="s">
        <v>1341</v>
      </c>
      <c r="B329" s="10" t="s">
        <v>1342</v>
      </c>
      <c r="C329" s="10" t="s">
        <v>309</v>
      </c>
      <c r="D329" s="10" t="s">
        <v>1343</v>
      </c>
      <c r="E329" s="10" t="s">
        <v>133</v>
      </c>
      <c r="F329" s="10" t="s">
        <v>183</v>
      </c>
      <c r="G329" s="10" t="s">
        <v>182</v>
      </c>
      <c r="H329" s="11" t="str">
        <f>HYPERLINK("https://www.airitibooks.com/Detail/Detail?PublicationID=P20200807047", "https://www.airitibooks.com/Detail/Detail?PublicationID=P20200807047")</f>
        <v>https://www.airitibooks.com/Detail/Detail?PublicationID=P20200807047</v>
      </c>
    </row>
    <row r="330" spans="1:8" ht="21" customHeight="1">
      <c r="A330" s="10" t="s">
        <v>1344</v>
      </c>
      <c r="B330" s="10" t="s">
        <v>1345</v>
      </c>
      <c r="C330" s="10" t="s">
        <v>309</v>
      </c>
      <c r="D330" s="10" t="s">
        <v>1346</v>
      </c>
      <c r="E330" s="10" t="s">
        <v>133</v>
      </c>
      <c r="F330" s="10" t="s">
        <v>163</v>
      </c>
      <c r="G330" s="10" t="s">
        <v>1347</v>
      </c>
      <c r="H330" s="11" t="str">
        <f>HYPERLINK("https://www.airitibooks.com/Detail/Detail?PublicationID=P20200807048", "https://www.airitibooks.com/Detail/Detail?PublicationID=P20200807048")</f>
        <v>https://www.airitibooks.com/Detail/Detail?PublicationID=P20200807048</v>
      </c>
    </row>
    <row r="331" spans="1:8" ht="21" customHeight="1">
      <c r="A331" s="10" t="s">
        <v>1348</v>
      </c>
      <c r="B331" s="10" t="s">
        <v>1349</v>
      </c>
      <c r="C331" s="10" t="s">
        <v>155</v>
      </c>
      <c r="D331" s="10" t="s">
        <v>846</v>
      </c>
      <c r="E331" s="10" t="s">
        <v>133</v>
      </c>
      <c r="F331" s="10" t="s">
        <v>183</v>
      </c>
      <c r="G331" s="10" t="s">
        <v>213</v>
      </c>
      <c r="H331" s="11" t="str">
        <f>HYPERLINK("https://www.airitibooks.com/Detail/Detail?PublicationID=P20200807062", "https://www.airitibooks.com/Detail/Detail?PublicationID=P20200807062")</f>
        <v>https://www.airitibooks.com/Detail/Detail?PublicationID=P20200807062</v>
      </c>
    </row>
    <row r="332" spans="1:8" ht="21" customHeight="1">
      <c r="A332" s="10" t="s">
        <v>307</v>
      </c>
      <c r="B332" s="10" t="s">
        <v>306</v>
      </c>
      <c r="C332" s="10" t="s">
        <v>155</v>
      </c>
      <c r="D332" s="10" t="s">
        <v>305</v>
      </c>
      <c r="E332" s="10" t="s">
        <v>133</v>
      </c>
      <c r="F332" s="10" t="s">
        <v>208</v>
      </c>
      <c r="G332" s="10" t="s">
        <v>304</v>
      </c>
      <c r="H332" s="11" t="str">
        <f>HYPERLINK("https://www.airitibooks.com/Detail/Detail?PublicationID=P20200807064", "https://www.airitibooks.com/Detail/Detail?PublicationID=P20200807064")</f>
        <v>https://www.airitibooks.com/Detail/Detail?PublicationID=P20200807064</v>
      </c>
    </row>
    <row r="333" spans="1:8" ht="21" customHeight="1">
      <c r="A333" s="10" t="s">
        <v>1350</v>
      </c>
      <c r="B333" s="10" t="s">
        <v>1351</v>
      </c>
      <c r="C333" s="10" t="s">
        <v>1333</v>
      </c>
      <c r="D333" s="10" t="s">
        <v>1352</v>
      </c>
      <c r="E333" s="10" t="s">
        <v>214</v>
      </c>
      <c r="F333" s="10" t="s">
        <v>183</v>
      </c>
      <c r="G333" s="10" t="s">
        <v>182</v>
      </c>
      <c r="H333" s="11" t="str">
        <f>HYPERLINK("https://www.airitibooks.com/Detail/Detail?PublicationID=P20200807175", "https://www.airitibooks.com/Detail/Detail?PublicationID=P20200807175")</f>
        <v>https://www.airitibooks.com/Detail/Detail?PublicationID=P20200807175</v>
      </c>
    </row>
    <row r="334" spans="1:8" ht="21" customHeight="1">
      <c r="A334" s="10" t="s">
        <v>1353</v>
      </c>
      <c r="B334" s="10" t="s">
        <v>1354</v>
      </c>
      <c r="C334" s="10" t="s">
        <v>1333</v>
      </c>
      <c r="D334" s="10" t="s">
        <v>1355</v>
      </c>
      <c r="E334" s="10" t="s">
        <v>214</v>
      </c>
      <c r="F334" s="10" t="s">
        <v>183</v>
      </c>
      <c r="G334" s="10" t="s">
        <v>182</v>
      </c>
      <c r="H334" s="11" t="str">
        <f>HYPERLINK("https://www.airitibooks.com/Detail/Detail?PublicationID=P20200807221", "https://www.airitibooks.com/Detail/Detail?PublicationID=P20200807221")</f>
        <v>https://www.airitibooks.com/Detail/Detail?PublicationID=P20200807221</v>
      </c>
    </row>
    <row r="335" spans="1:8" ht="21" customHeight="1">
      <c r="A335" s="10" t="s">
        <v>1356</v>
      </c>
      <c r="B335" s="10" t="s">
        <v>1357</v>
      </c>
      <c r="C335" s="10" t="s">
        <v>1333</v>
      </c>
      <c r="D335" s="10" t="s">
        <v>1358</v>
      </c>
      <c r="E335" s="10" t="s">
        <v>214</v>
      </c>
      <c r="F335" s="10" t="s">
        <v>183</v>
      </c>
      <c r="G335" s="10" t="s">
        <v>182</v>
      </c>
      <c r="H335" s="11" t="str">
        <f>HYPERLINK("https://www.airitibooks.com/Detail/Detail?PublicationID=P20200807233", "https://www.airitibooks.com/Detail/Detail?PublicationID=P20200807233")</f>
        <v>https://www.airitibooks.com/Detail/Detail?PublicationID=P20200807233</v>
      </c>
    </row>
    <row r="336" spans="1:8" ht="21" customHeight="1">
      <c r="A336" s="10" t="s">
        <v>1359</v>
      </c>
      <c r="B336" s="10" t="s">
        <v>1360</v>
      </c>
      <c r="C336" s="10" t="s">
        <v>1154</v>
      </c>
      <c r="D336" s="10" t="s">
        <v>1155</v>
      </c>
      <c r="E336" s="10" t="s">
        <v>133</v>
      </c>
      <c r="F336" s="10" t="s">
        <v>172</v>
      </c>
      <c r="G336" s="10" t="s">
        <v>174</v>
      </c>
      <c r="H336" s="11" t="str">
        <f>HYPERLINK("https://www.airitibooks.com/Detail/Detail?PublicationID=P20200813063", "https://www.airitibooks.com/Detail/Detail?PublicationID=P20200813063")</f>
        <v>https://www.airitibooks.com/Detail/Detail?PublicationID=P20200813063</v>
      </c>
    </row>
    <row r="337" spans="1:8" ht="21" customHeight="1">
      <c r="A337" s="10" t="s">
        <v>1361</v>
      </c>
      <c r="B337" s="10" t="s">
        <v>1362</v>
      </c>
      <c r="C337" s="10" t="s">
        <v>1067</v>
      </c>
      <c r="D337" s="10" t="s">
        <v>1363</v>
      </c>
      <c r="E337" s="10" t="s">
        <v>133</v>
      </c>
      <c r="F337" s="10" t="s">
        <v>183</v>
      </c>
      <c r="G337" s="10" t="s">
        <v>213</v>
      </c>
      <c r="H337" s="11" t="str">
        <f>HYPERLINK("https://www.airitibooks.com/Detail/Detail?PublicationID=P20200813068", "https://www.airitibooks.com/Detail/Detail?PublicationID=P20200813068")</f>
        <v>https://www.airitibooks.com/Detail/Detail?PublicationID=P20200813068</v>
      </c>
    </row>
    <row r="338" spans="1:8" ht="21" customHeight="1">
      <c r="A338" s="10" t="s">
        <v>1364</v>
      </c>
      <c r="B338" s="10" t="s">
        <v>1365</v>
      </c>
      <c r="C338" s="10" t="s">
        <v>1067</v>
      </c>
      <c r="D338" s="10" t="s">
        <v>1366</v>
      </c>
      <c r="E338" s="10" t="s">
        <v>133</v>
      </c>
      <c r="F338" s="10" t="s">
        <v>142</v>
      </c>
      <c r="G338" s="10" t="s">
        <v>141</v>
      </c>
      <c r="H338" s="11" t="str">
        <f>HYPERLINK("https://www.airitibooks.com/Detail/Detail?PublicationID=P20200813069", "https://www.airitibooks.com/Detail/Detail?PublicationID=P20200813069")</f>
        <v>https://www.airitibooks.com/Detail/Detail?PublicationID=P20200813069</v>
      </c>
    </row>
    <row r="339" spans="1:8" ht="21" customHeight="1">
      <c r="A339" s="10" t="s">
        <v>1367</v>
      </c>
      <c r="B339" s="10" t="s">
        <v>1368</v>
      </c>
      <c r="C339" s="10" t="s">
        <v>176</v>
      </c>
      <c r="D339" s="10" t="s">
        <v>1369</v>
      </c>
      <c r="E339" s="10" t="s">
        <v>133</v>
      </c>
      <c r="F339" s="10" t="s">
        <v>152</v>
      </c>
      <c r="G339" s="10" t="s">
        <v>469</v>
      </c>
      <c r="H339" s="11" t="str">
        <f>HYPERLINK("https://www.airitibooks.com/Detail/Detail?PublicationID=P20200813079", "https://www.airitibooks.com/Detail/Detail?PublicationID=P20200813079")</f>
        <v>https://www.airitibooks.com/Detail/Detail?PublicationID=P20200813079</v>
      </c>
    </row>
    <row r="340" spans="1:8" ht="21" customHeight="1">
      <c r="A340" s="10" t="s">
        <v>1370</v>
      </c>
      <c r="B340" s="10" t="s">
        <v>1371</v>
      </c>
      <c r="C340" s="10" t="s">
        <v>204</v>
      </c>
      <c r="D340" s="10" t="s">
        <v>1372</v>
      </c>
      <c r="E340" s="10" t="s">
        <v>133</v>
      </c>
      <c r="F340" s="10" t="s">
        <v>183</v>
      </c>
      <c r="G340" s="10" t="s">
        <v>213</v>
      </c>
      <c r="H340" s="11" t="str">
        <f>HYPERLINK("https://www.airitibooks.com/Detail/Detail?PublicationID=P20200813083", "https://www.airitibooks.com/Detail/Detail?PublicationID=P20200813083")</f>
        <v>https://www.airitibooks.com/Detail/Detail?PublicationID=P20200813083</v>
      </c>
    </row>
    <row r="341" spans="1:8" ht="21" customHeight="1">
      <c r="A341" s="10" t="s">
        <v>1373</v>
      </c>
      <c r="B341" s="10" t="s">
        <v>1374</v>
      </c>
      <c r="C341" s="10" t="s">
        <v>204</v>
      </c>
      <c r="D341" s="10" t="s">
        <v>265</v>
      </c>
      <c r="E341" s="10" t="s">
        <v>133</v>
      </c>
      <c r="F341" s="10" t="s">
        <v>172</v>
      </c>
      <c r="G341" s="10" t="s">
        <v>174</v>
      </c>
      <c r="H341" s="11" t="str">
        <f>HYPERLINK("https://www.airitibooks.com/Detail/Detail?PublicationID=P20200813085", "https://www.airitibooks.com/Detail/Detail?PublicationID=P20200813085")</f>
        <v>https://www.airitibooks.com/Detail/Detail?PublicationID=P20200813085</v>
      </c>
    </row>
    <row r="342" spans="1:8" ht="21" customHeight="1">
      <c r="A342" s="10" t="s">
        <v>1375</v>
      </c>
      <c r="B342" s="10" t="s">
        <v>1376</v>
      </c>
      <c r="C342" s="10" t="s">
        <v>301</v>
      </c>
      <c r="D342" s="10" t="s">
        <v>1377</v>
      </c>
      <c r="E342" s="10" t="s">
        <v>546</v>
      </c>
      <c r="F342" s="10" t="s">
        <v>163</v>
      </c>
      <c r="G342" s="10" t="s">
        <v>420</v>
      </c>
      <c r="H342" s="11" t="str">
        <f>HYPERLINK("https://www.airitibooks.com/Detail/Detail?PublicationID=P20200813180", "https://www.airitibooks.com/Detail/Detail?PublicationID=P20200813180")</f>
        <v>https://www.airitibooks.com/Detail/Detail?PublicationID=P20200813180</v>
      </c>
    </row>
    <row r="343" spans="1:8" ht="21" customHeight="1">
      <c r="A343" s="10" t="s">
        <v>1378</v>
      </c>
      <c r="B343" s="10" t="s">
        <v>1379</v>
      </c>
      <c r="C343" s="10" t="s">
        <v>1333</v>
      </c>
      <c r="D343" s="10" t="s">
        <v>1380</v>
      </c>
      <c r="E343" s="10" t="s">
        <v>133</v>
      </c>
      <c r="F343" s="10" t="s">
        <v>183</v>
      </c>
      <c r="G343" s="10" t="s">
        <v>182</v>
      </c>
      <c r="H343" s="11" t="str">
        <f>HYPERLINK("https://www.airitibooks.com/Detail/Detail?PublicationID=P20200813184", "https://www.airitibooks.com/Detail/Detail?PublicationID=P20200813184")</f>
        <v>https://www.airitibooks.com/Detail/Detail?PublicationID=P20200813184</v>
      </c>
    </row>
    <row r="344" spans="1:8" ht="21" customHeight="1">
      <c r="A344" s="10" t="s">
        <v>1381</v>
      </c>
      <c r="B344" s="10" t="s">
        <v>1382</v>
      </c>
      <c r="C344" s="10" t="s">
        <v>1333</v>
      </c>
      <c r="D344" s="10" t="s">
        <v>1383</v>
      </c>
      <c r="E344" s="10" t="s">
        <v>133</v>
      </c>
      <c r="F344" s="10" t="s">
        <v>183</v>
      </c>
      <c r="G344" s="10" t="s">
        <v>182</v>
      </c>
      <c r="H344" s="11" t="str">
        <f>HYPERLINK("https://www.airitibooks.com/Detail/Detail?PublicationID=P20200813194", "https://www.airitibooks.com/Detail/Detail?PublicationID=P20200813194")</f>
        <v>https://www.airitibooks.com/Detail/Detail?PublicationID=P20200813194</v>
      </c>
    </row>
    <row r="345" spans="1:8" ht="21" customHeight="1">
      <c r="A345" s="10" t="s">
        <v>1384</v>
      </c>
      <c r="B345" s="10" t="s">
        <v>1385</v>
      </c>
      <c r="C345" s="10" t="s">
        <v>1333</v>
      </c>
      <c r="D345" s="10" t="s">
        <v>1386</v>
      </c>
      <c r="E345" s="10" t="s">
        <v>133</v>
      </c>
      <c r="F345" s="10" t="s">
        <v>183</v>
      </c>
      <c r="G345" s="10" t="s">
        <v>182</v>
      </c>
      <c r="H345" s="11" t="str">
        <f>HYPERLINK("https://www.airitibooks.com/Detail/Detail?PublicationID=P20200813195", "https://www.airitibooks.com/Detail/Detail?PublicationID=P20200813195")</f>
        <v>https://www.airitibooks.com/Detail/Detail?PublicationID=P20200813195</v>
      </c>
    </row>
    <row r="346" spans="1:8" ht="21" customHeight="1">
      <c r="A346" s="10" t="s">
        <v>1387</v>
      </c>
      <c r="B346" s="10" t="s">
        <v>1388</v>
      </c>
      <c r="C346" s="10" t="s">
        <v>1333</v>
      </c>
      <c r="D346" s="10" t="s">
        <v>1389</v>
      </c>
      <c r="E346" s="10" t="s">
        <v>214</v>
      </c>
      <c r="F346" s="10" t="s">
        <v>183</v>
      </c>
      <c r="G346" s="10" t="s">
        <v>182</v>
      </c>
      <c r="H346" s="11" t="str">
        <f>HYPERLINK("https://www.airitibooks.com/Detail/Detail?PublicationID=P20200813219", "https://www.airitibooks.com/Detail/Detail?PublicationID=P20200813219")</f>
        <v>https://www.airitibooks.com/Detail/Detail?PublicationID=P20200813219</v>
      </c>
    </row>
    <row r="347" spans="1:8" ht="21" customHeight="1">
      <c r="A347" s="10" t="s">
        <v>1390</v>
      </c>
      <c r="B347" s="10" t="s">
        <v>1391</v>
      </c>
      <c r="C347" s="10" t="s">
        <v>1333</v>
      </c>
      <c r="D347" s="10" t="s">
        <v>1392</v>
      </c>
      <c r="E347" s="10" t="s">
        <v>214</v>
      </c>
      <c r="F347" s="10" t="s">
        <v>183</v>
      </c>
      <c r="G347" s="10" t="s">
        <v>182</v>
      </c>
      <c r="H347" s="11" t="str">
        <f>HYPERLINK("https://www.airitibooks.com/Detail/Detail?PublicationID=P20200813221", "https://www.airitibooks.com/Detail/Detail?PublicationID=P20200813221")</f>
        <v>https://www.airitibooks.com/Detail/Detail?PublicationID=P20200813221</v>
      </c>
    </row>
    <row r="348" spans="1:8" ht="21" customHeight="1">
      <c r="A348" s="10" t="s">
        <v>1393</v>
      </c>
      <c r="B348" s="10" t="s">
        <v>1394</v>
      </c>
      <c r="C348" s="10" t="s">
        <v>1333</v>
      </c>
      <c r="D348" s="10" t="s">
        <v>1395</v>
      </c>
      <c r="E348" s="10" t="s">
        <v>214</v>
      </c>
      <c r="F348" s="10" t="s">
        <v>183</v>
      </c>
      <c r="G348" s="10" t="s">
        <v>182</v>
      </c>
      <c r="H348" s="11" t="str">
        <f>HYPERLINK("https://www.airitibooks.com/Detail/Detail?PublicationID=P20200813222", "https://www.airitibooks.com/Detail/Detail?PublicationID=P20200813222")</f>
        <v>https://www.airitibooks.com/Detail/Detail?PublicationID=P20200813222</v>
      </c>
    </row>
    <row r="349" spans="1:8" ht="21" customHeight="1">
      <c r="A349" s="10" t="s">
        <v>1396</v>
      </c>
      <c r="B349" s="10" t="s">
        <v>1397</v>
      </c>
      <c r="C349" s="10" t="s">
        <v>1333</v>
      </c>
      <c r="D349" s="10" t="s">
        <v>1398</v>
      </c>
      <c r="E349" s="10" t="s">
        <v>214</v>
      </c>
      <c r="F349" s="10" t="s">
        <v>183</v>
      </c>
      <c r="G349" s="10" t="s">
        <v>182</v>
      </c>
      <c r="H349" s="11" t="str">
        <f>HYPERLINK("https://www.airitibooks.com/Detail/Detail?PublicationID=P20200813223", "https://www.airitibooks.com/Detail/Detail?PublicationID=P20200813223")</f>
        <v>https://www.airitibooks.com/Detail/Detail?PublicationID=P20200813223</v>
      </c>
    </row>
    <row r="350" spans="1:8" ht="21" customHeight="1">
      <c r="A350" s="10" t="s">
        <v>1399</v>
      </c>
      <c r="B350" s="10" t="s">
        <v>1400</v>
      </c>
      <c r="C350" s="10" t="s">
        <v>1333</v>
      </c>
      <c r="D350" s="10" t="s">
        <v>1401</v>
      </c>
      <c r="E350" s="10" t="s">
        <v>214</v>
      </c>
      <c r="F350" s="10" t="s">
        <v>183</v>
      </c>
      <c r="G350" s="10" t="s">
        <v>182</v>
      </c>
      <c r="H350" s="11" t="str">
        <f>HYPERLINK("https://www.airitibooks.com/Detail/Detail?PublicationID=P20200813224", "https://www.airitibooks.com/Detail/Detail?PublicationID=P20200813224")</f>
        <v>https://www.airitibooks.com/Detail/Detail?PublicationID=P20200813224</v>
      </c>
    </row>
    <row r="351" spans="1:8" ht="21" customHeight="1">
      <c r="A351" s="10" t="s">
        <v>1402</v>
      </c>
      <c r="B351" s="10" t="s">
        <v>1403</v>
      </c>
      <c r="C351" s="10" t="s">
        <v>1404</v>
      </c>
      <c r="D351" s="10" t="s">
        <v>1405</v>
      </c>
      <c r="E351" s="10" t="s">
        <v>214</v>
      </c>
      <c r="F351" s="10" t="s">
        <v>1406</v>
      </c>
      <c r="G351" s="10" t="s">
        <v>1407</v>
      </c>
      <c r="H351" s="11" t="str">
        <f>HYPERLINK("https://www.airitibooks.com/Detail/Detail?PublicationID=P20200814005", "https://www.airitibooks.com/Detail/Detail?PublicationID=P20200814005")</f>
        <v>https://www.airitibooks.com/Detail/Detail?PublicationID=P20200814005</v>
      </c>
    </row>
    <row r="352" spans="1:8" ht="21" customHeight="1">
      <c r="A352" s="10" t="s">
        <v>1408</v>
      </c>
      <c r="B352" s="10" t="s">
        <v>1409</v>
      </c>
      <c r="C352" s="10" t="s">
        <v>155</v>
      </c>
      <c r="D352" s="10" t="s">
        <v>1410</v>
      </c>
      <c r="E352" s="10" t="s">
        <v>133</v>
      </c>
      <c r="F352" s="10" t="s">
        <v>183</v>
      </c>
      <c r="G352" s="10" t="s">
        <v>182</v>
      </c>
      <c r="H352" s="11" t="str">
        <f>HYPERLINK("https://www.airitibooks.com/Detail/Detail?PublicationID=P20200820005", "https://www.airitibooks.com/Detail/Detail?PublicationID=P20200820005")</f>
        <v>https://www.airitibooks.com/Detail/Detail?PublicationID=P20200820005</v>
      </c>
    </row>
    <row r="353" spans="1:8" ht="21" customHeight="1">
      <c r="A353" s="10" t="s">
        <v>1411</v>
      </c>
      <c r="B353" s="10" t="s">
        <v>1412</v>
      </c>
      <c r="C353" s="10" t="s">
        <v>1333</v>
      </c>
      <c r="D353" s="10" t="s">
        <v>1413</v>
      </c>
      <c r="E353" s="10" t="s">
        <v>133</v>
      </c>
      <c r="F353" s="10" t="s">
        <v>183</v>
      </c>
      <c r="G353" s="10" t="s">
        <v>182</v>
      </c>
      <c r="H353" s="11" t="str">
        <f>HYPERLINK("https://www.airitibooks.com/Detail/Detail?PublicationID=P20200820232", "https://www.airitibooks.com/Detail/Detail?PublicationID=P20200820232")</f>
        <v>https://www.airitibooks.com/Detail/Detail?PublicationID=P20200820232</v>
      </c>
    </row>
    <row r="354" spans="1:8" ht="21" customHeight="1">
      <c r="A354" s="10" t="s">
        <v>1414</v>
      </c>
      <c r="B354" s="10" t="s">
        <v>1415</v>
      </c>
      <c r="C354" s="10" t="s">
        <v>1416</v>
      </c>
      <c r="D354" s="10" t="s">
        <v>1417</v>
      </c>
      <c r="E354" s="10" t="s">
        <v>133</v>
      </c>
      <c r="F354" s="10" t="s">
        <v>172</v>
      </c>
      <c r="G354" s="10" t="s">
        <v>171</v>
      </c>
      <c r="H354" s="11" t="str">
        <f>HYPERLINK("https://www.airitibooks.com/Detail/Detail?PublicationID=P20200828017", "https://www.airitibooks.com/Detail/Detail?PublicationID=P20200828017")</f>
        <v>https://www.airitibooks.com/Detail/Detail?PublicationID=P20200828017</v>
      </c>
    </row>
    <row r="355" spans="1:8" ht="21" customHeight="1">
      <c r="A355" s="10" t="s">
        <v>1418</v>
      </c>
      <c r="B355" s="10" t="s">
        <v>1419</v>
      </c>
      <c r="C355" s="10" t="s">
        <v>176</v>
      </c>
      <c r="D355" s="10" t="s">
        <v>1420</v>
      </c>
      <c r="E355" s="10" t="s">
        <v>133</v>
      </c>
      <c r="F355" s="10" t="s">
        <v>208</v>
      </c>
      <c r="G355" s="10" t="s">
        <v>373</v>
      </c>
      <c r="H355" s="11" t="str">
        <f>HYPERLINK("https://www.airitibooks.com/Detail/Detail?PublicationID=P20200828033", "https://www.airitibooks.com/Detail/Detail?PublicationID=P20200828033")</f>
        <v>https://www.airitibooks.com/Detail/Detail?PublicationID=P20200828033</v>
      </c>
    </row>
    <row r="356" spans="1:8" ht="21" customHeight="1">
      <c r="A356" s="10" t="s">
        <v>1421</v>
      </c>
      <c r="B356" s="10" t="s">
        <v>1422</v>
      </c>
      <c r="C356" s="10" t="s">
        <v>204</v>
      </c>
      <c r="D356" s="10" t="s">
        <v>1423</v>
      </c>
      <c r="E356" s="10" t="s">
        <v>133</v>
      </c>
      <c r="F356" s="10" t="s">
        <v>152</v>
      </c>
      <c r="G356" s="10" t="s">
        <v>151</v>
      </c>
      <c r="H356" s="11" t="str">
        <f>HYPERLINK("https://www.airitibooks.com/Detail/Detail?PublicationID=P20200828036", "https://www.airitibooks.com/Detail/Detail?PublicationID=P20200828036")</f>
        <v>https://www.airitibooks.com/Detail/Detail?PublicationID=P20200828036</v>
      </c>
    </row>
    <row r="357" spans="1:8" ht="21" customHeight="1">
      <c r="A357" s="10" t="s">
        <v>1424</v>
      </c>
      <c r="B357" s="10" t="s">
        <v>1425</v>
      </c>
      <c r="C357" s="10" t="s">
        <v>1333</v>
      </c>
      <c r="D357" s="10" t="s">
        <v>1426</v>
      </c>
      <c r="E357" s="10" t="s">
        <v>214</v>
      </c>
      <c r="F357" s="10" t="s">
        <v>183</v>
      </c>
      <c r="G357" s="10" t="s">
        <v>182</v>
      </c>
      <c r="H357" s="11" t="str">
        <f>HYPERLINK("https://www.airitibooks.com/Detail/Detail?PublicationID=P20200828172", "https://www.airitibooks.com/Detail/Detail?PublicationID=P20200828172")</f>
        <v>https://www.airitibooks.com/Detail/Detail?PublicationID=P20200828172</v>
      </c>
    </row>
    <row r="358" spans="1:8" ht="21" customHeight="1">
      <c r="A358" s="10" t="s">
        <v>1427</v>
      </c>
      <c r="B358" s="10" t="s">
        <v>1428</v>
      </c>
      <c r="C358" s="10" t="s">
        <v>155</v>
      </c>
      <c r="D358" s="10" t="s">
        <v>1429</v>
      </c>
      <c r="E358" s="10" t="s">
        <v>133</v>
      </c>
      <c r="F358" s="10" t="s">
        <v>152</v>
      </c>
      <c r="G358" s="10" t="s">
        <v>151</v>
      </c>
      <c r="H358" s="11" t="str">
        <f>HYPERLINK("https://www.airitibooks.com/Detail/Detail?PublicationID=P20200904010", "https://www.airitibooks.com/Detail/Detail?PublicationID=P20200904010")</f>
        <v>https://www.airitibooks.com/Detail/Detail?PublicationID=P20200904010</v>
      </c>
    </row>
    <row r="359" spans="1:8" ht="21" customHeight="1">
      <c r="A359" s="10" t="s">
        <v>1430</v>
      </c>
      <c r="B359" s="10" t="s">
        <v>1431</v>
      </c>
      <c r="C359" s="10" t="s">
        <v>1432</v>
      </c>
      <c r="D359" s="10" t="s">
        <v>1432</v>
      </c>
      <c r="E359" s="10" t="s">
        <v>133</v>
      </c>
      <c r="F359" s="10" t="s">
        <v>163</v>
      </c>
      <c r="G359" s="10" t="s">
        <v>162</v>
      </c>
      <c r="H359" s="11" t="str">
        <f>HYPERLINK("https://www.airitibooks.com/Detail/Detail?PublicationID=P20200904203", "https://www.airitibooks.com/Detail/Detail?PublicationID=P20200904203")</f>
        <v>https://www.airitibooks.com/Detail/Detail?PublicationID=P20200904203</v>
      </c>
    </row>
    <row r="360" spans="1:8" ht="21" customHeight="1">
      <c r="A360" s="10" t="s">
        <v>1433</v>
      </c>
      <c r="B360" s="10" t="s">
        <v>1434</v>
      </c>
      <c r="C360" s="10" t="s">
        <v>1432</v>
      </c>
      <c r="D360" s="10" t="s">
        <v>1432</v>
      </c>
      <c r="E360" s="10" t="s">
        <v>133</v>
      </c>
      <c r="F360" s="10" t="s">
        <v>163</v>
      </c>
      <c r="G360" s="10" t="s">
        <v>162</v>
      </c>
      <c r="H360" s="11" t="str">
        <f>HYPERLINK("https://www.airitibooks.com/Detail/Detail?PublicationID=P20200904204", "https://www.airitibooks.com/Detail/Detail?PublicationID=P20200904204")</f>
        <v>https://www.airitibooks.com/Detail/Detail?PublicationID=P20200904204</v>
      </c>
    </row>
    <row r="361" spans="1:8" ht="21" customHeight="1">
      <c r="A361" s="10" t="s">
        <v>1435</v>
      </c>
      <c r="B361" s="10" t="s">
        <v>1436</v>
      </c>
      <c r="C361" s="10" t="s">
        <v>1432</v>
      </c>
      <c r="D361" s="10" t="s">
        <v>1432</v>
      </c>
      <c r="E361" s="10" t="s">
        <v>133</v>
      </c>
      <c r="F361" s="10" t="s">
        <v>163</v>
      </c>
      <c r="G361" s="10" t="s">
        <v>162</v>
      </c>
      <c r="H361" s="11" t="str">
        <f>HYPERLINK("https://www.airitibooks.com/Detail/Detail?PublicationID=P20200904205", "https://www.airitibooks.com/Detail/Detail?PublicationID=P20200904205")</f>
        <v>https://www.airitibooks.com/Detail/Detail?PublicationID=P20200904205</v>
      </c>
    </row>
    <row r="362" spans="1:8" ht="21" customHeight="1">
      <c r="A362" s="10" t="s">
        <v>1437</v>
      </c>
      <c r="B362" s="10" t="s">
        <v>1438</v>
      </c>
      <c r="C362" s="10" t="s">
        <v>1432</v>
      </c>
      <c r="D362" s="10" t="s">
        <v>1432</v>
      </c>
      <c r="E362" s="10" t="s">
        <v>133</v>
      </c>
      <c r="F362" s="10" t="s">
        <v>163</v>
      </c>
      <c r="G362" s="10" t="s">
        <v>162</v>
      </c>
      <c r="H362" s="11" t="str">
        <f>HYPERLINK("https://www.airitibooks.com/Detail/Detail?PublicationID=P20200904206", "https://www.airitibooks.com/Detail/Detail?PublicationID=P20200904206")</f>
        <v>https://www.airitibooks.com/Detail/Detail?PublicationID=P20200904206</v>
      </c>
    </row>
    <row r="363" spans="1:8" ht="21" customHeight="1">
      <c r="A363" s="10" t="s">
        <v>1439</v>
      </c>
      <c r="B363" s="10" t="s">
        <v>1440</v>
      </c>
      <c r="C363" s="10" t="s">
        <v>1432</v>
      </c>
      <c r="D363" s="10" t="s">
        <v>1432</v>
      </c>
      <c r="E363" s="10" t="s">
        <v>133</v>
      </c>
      <c r="F363" s="10" t="s">
        <v>163</v>
      </c>
      <c r="G363" s="10" t="s">
        <v>162</v>
      </c>
      <c r="H363" s="11" t="str">
        <f>HYPERLINK("https://www.airitibooks.com/Detail/Detail?PublicationID=P20200904207", "https://www.airitibooks.com/Detail/Detail?PublicationID=P20200904207")</f>
        <v>https://www.airitibooks.com/Detail/Detail?PublicationID=P20200904207</v>
      </c>
    </row>
    <row r="364" spans="1:8" ht="21" customHeight="1">
      <c r="A364" s="10" t="s">
        <v>1441</v>
      </c>
      <c r="B364" s="10" t="s">
        <v>1442</v>
      </c>
      <c r="C364" s="10" t="s">
        <v>1432</v>
      </c>
      <c r="D364" s="10" t="s">
        <v>1432</v>
      </c>
      <c r="E364" s="10" t="s">
        <v>133</v>
      </c>
      <c r="F364" s="10" t="s">
        <v>163</v>
      </c>
      <c r="G364" s="10" t="s">
        <v>162</v>
      </c>
      <c r="H364" s="11" t="str">
        <f>HYPERLINK("https://www.airitibooks.com/Detail/Detail?PublicationID=P20200904208", "https://www.airitibooks.com/Detail/Detail?PublicationID=P20200904208")</f>
        <v>https://www.airitibooks.com/Detail/Detail?PublicationID=P20200904208</v>
      </c>
    </row>
    <row r="365" spans="1:8" ht="21" customHeight="1">
      <c r="A365" s="10" t="s">
        <v>1443</v>
      </c>
      <c r="B365" s="10" t="s">
        <v>1444</v>
      </c>
      <c r="C365" s="10" t="s">
        <v>1432</v>
      </c>
      <c r="D365" s="10" t="s">
        <v>1432</v>
      </c>
      <c r="E365" s="10" t="s">
        <v>133</v>
      </c>
      <c r="F365" s="10" t="s">
        <v>163</v>
      </c>
      <c r="G365" s="10" t="s">
        <v>162</v>
      </c>
      <c r="H365" s="11" t="str">
        <f>HYPERLINK("https://www.airitibooks.com/Detail/Detail?PublicationID=P20200904209", "https://www.airitibooks.com/Detail/Detail?PublicationID=P20200904209")</f>
        <v>https://www.airitibooks.com/Detail/Detail?PublicationID=P20200904209</v>
      </c>
    </row>
    <row r="366" spans="1:8" ht="21" customHeight="1">
      <c r="A366" s="10" t="s">
        <v>1445</v>
      </c>
      <c r="B366" s="10" t="s">
        <v>1446</v>
      </c>
      <c r="C366" s="10" t="s">
        <v>1432</v>
      </c>
      <c r="D366" s="10" t="s">
        <v>1432</v>
      </c>
      <c r="E366" s="10" t="s">
        <v>133</v>
      </c>
      <c r="F366" s="10" t="s">
        <v>163</v>
      </c>
      <c r="G366" s="10" t="s">
        <v>162</v>
      </c>
      <c r="H366" s="11" t="str">
        <f>HYPERLINK("https://www.airitibooks.com/Detail/Detail?PublicationID=P20200904210", "https://www.airitibooks.com/Detail/Detail?PublicationID=P20200904210")</f>
        <v>https://www.airitibooks.com/Detail/Detail?PublicationID=P20200904210</v>
      </c>
    </row>
    <row r="367" spans="1:8" ht="21" customHeight="1">
      <c r="A367" s="10" t="s">
        <v>1447</v>
      </c>
      <c r="B367" s="10" t="s">
        <v>1448</v>
      </c>
      <c r="C367" s="10" t="s">
        <v>1432</v>
      </c>
      <c r="D367" s="10" t="s">
        <v>1432</v>
      </c>
      <c r="E367" s="10" t="s">
        <v>133</v>
      </c>
      <c r="F367" s="10" t="s">
        <v>163</v>
      </c>
      <c r="G367" s="10" t="s">
        <v>162</v>
      </c>
      <c r="H367" s="11" t="str">
        <f>HYPERLINK("https://www.airitibooks.com/Detail/Detail?PublicationID=P20200904211", "https://www.airitibooks.com/Detail/Detail?PublicationID=P20200904211")</f>
        <v>https://www.airitibooks.com/Detail/Detail?PublicationID=P20200904211</v>
      </c>
    </row>
    <row r="368" spans="1:8" ht="21" customHeight="1">
      <c r="A368" s="10" t="s">
        <v>1449</v>
      </c>
      <c r="B368" s="10" t="s">
        <v>1450</v>
      </c>
      <c r="C368" s="10" t="s">
        <v>1432</v>
      </c>
      <c r="D368" s="10" t="s">
        <v>1432</v>
      </c>
      <c r="E368" s="10" t="s">
        <v>133</v>
      </c>
      <c r="F368" s="10" t="s">
        <v>163</v>
      </c>
      <c r="G368" s="10" t="s">
        <v>162</v>
      </c>
      <c r="H368" s="11" t="str">
        <f>HYPERLINK("https://www.airitibooks.com/Detail/Detail?PublicationID=P20200904212", "https://www.airitibooks.com/Detail/Detail?PublicationID=P20200904212")</f>
        <v>https://www.airitibooks.com/Detail/Detail?PublicationID=P20200904212</v>
      </c>
    </row>
    <row r="369" spans="1:8" ht="21" customHeight="1">
      <c r="A369" s="10" t="s">
        <v>1451</v>
      </c>
      <c r="B369" s="10" t="s">
        <v>1452</v>
      </c>
      <c r="C369" s="10" t="s">
        <v>1453</v>
      </c>
      <c r="D369" s="10" t="s">
        <v>1454</v>
      </c>
      <c r="E369" s="10" t="s">
        <v>133</v>
      </c>
      <c r="F369" s="10" t="s">
        <v>172</v>
      </c>
      <c r="G369" s="10" t="s">
        <v>174</v>
      </c>
      <c r="H369" s="11" t="str">
        <f>HYPERLINK("https://www.airitibooks.com/Detail/Detail?PublicationID=P20200914005", "https://www.airitibooks.com/Detail/Detail?PublicationID=P20200914005")</f>
        <v>https://www.airitibooks.com/Detail/Detail?PublicationID=P20200914005</v>
      </c>
    </row>
    <row r="370" spans="1:8" ht="21" customHeight="1">
      <c r="A370" s="10" t="s">
        <v>1455</v>
      </c>
      <c r="B370" s="10" t="s">
        <v>1456</v>
      </c>
      <c r="C370" s="10" t="s">
        <v>1457</v>
      </c>
      <c r="D370" s="10" t="s">
        <v>1458</v>
      </c>
      <c r="E370" s="10" t="s">
        <v>133</v>
      </c>
      <c r="F370" s="10" t="s">
        <v>163</v>
      </c>
      <c r="G370" s="10" t="s">
        <v>585</v>
      </c>
      <c r="H370" s="11" t="str">
        <f>HYPERLINK("https://www.airitibooks.com/Detail/Detail?PublicationID=P20200914010", "https://www.airitibooks.com/Detail/Detail?PublicationID=P20200914010")</f>
        <v>https://www.airitibooks.com/Detail/Detail?PublicationID=P20200914010</v>
      </c>
    </row>
    <row r="371" spans="1:8" ht="21" customHeight="1">
      <c r="A371" s="10" t="s">
        <v>1459</v>
      </c>
      <c r="B371" s="10" t="s">
        <v>1460</v>
      </c>
      <c r="C371" s="10" t="s">
        <v>1404</v>
      </c>
      <c r="D371" s="10" t="s">
        <v>1461</v>
      </c>
      <c r="E371" s="10" t="s">
        <v>133</v>
      </c>
      <c r="F371" s="10" t="s">
        <v>172</v>
      </c>
      <c r="G371" s="10" t="s">
        <v>171</v>
      </c>
      <c r="H371" s="11" t="str">
        <f>HYPERLINK("https://www.airitibooks.com/Detail/Detail?PublicationID=P20200914012", "https://www.airitibooks.com/Detail/Detail?PublicationID=P20200914012")</f>
        <v>https://www.airitibooks.com/Detail/Detail?PublicationID=P20200914012</v>
      </c>
    </row>
    <row r="372" spans="1:8" ht="21" customHeight="1">
      <c r="A372" s="10" t="s">
        <v>1462</v>
      </c>
      <c r="B372" s="10" t="s">
        <v>1463</v>
      </c>
      <c r="C372" s="10" t="s">
        <v>486</v>
      </c>
      <c r="D372" s="10" t="s">
        <v>1464</v>
      </c>
      <c r="E372" s="10" t="s">
        <v>133</v>
      </c>
      <c r="F372" s="10" t="s">
        <v>163</v>
      </c>
      <c r="G372" s="10" t="s">
        <v>453</v>
      </c>
      <c r="H372" s="11" t="str">
        <f>HYPERLINK("https://www.airitibooks.com/Detail/Detail?PublicationID=P20200914116", "https://www.airitibooks.com/Detail/Detail?PublicationID=P20200914116")</f>
        <v>https://www.airitibooks.com/Detail/Detail?PublicationID=P20200914116</v>
      </c>
    </row>
    <row r="373" spans="1:8" ht="21" customHeight="1">
      <c r="A373" s="10" t="s">
        <v>1465</v>
      </c>
      <c r="B373" s="10" t="s">
        <v>1466</v>
      </c>
      <c r="C373" s="10" t="s">
        <v>1467</v>
      </c>
      <c r="D373" s="10" t="s">
        <v>1468</v>
      </c>
      <c r="E373" s="10" t="s">
        <v>133</v>
      </c>
      <c r="F373" s="10" t="s">
        <v>163</v>
      </c>
      <c r="G373" s="10" t="s">
        <v>420</v>
      </c>
      <c r="H373" s="11" t="str">
        <f>HYPERLINK("https://www.airitibooks.com/Detail/Detail?PublicationID=P20200914119", "https://www.airitibooks.com/Detail/Detail?PublicationID=P20200914119")</f>
        <v>https://www.airitibooks.com/Detail/Detail?PublicationID=P20200914119</v>
      </c>
    </row>
    <row r="374" spans="1:8" ht="21" customHeight="1">
      <c r="A374" s="10" t="s">
        <v>1469</v>
      </c>
      <c r="B374" s="10" t="s">
        <v>1470</v>
      </c>
      <c r="C374" s="10" t="s">
        <v>176</v>
      </c>
      <c r="D374" s="10" t="s">
        <v>1471</v>
      </c>
      <c r="E374" s="10" t="s">
        <v>133</v>
      </c>
      <c r="F374" s="10" t="s">
        <v>183</v>
      </c>
      <c r="G374" s="10" t="s">
        <v>213</v>
      </c>
      <c r="H374" s="11" t="str">
        <f>HYPERLINK("https://www.airitibooks.com/Detail/Detail?PublicationID=P20200914130", "https://www.airitibooks.com/Detail/Detail?PublicationID=P20200914130")</f>
        <v>https://www.airitibooks.com/Detail/Detail?PublicationID=P20200914130</v>
      </c>
    </row>
    <row r="375" spans="1:8" ht="21" customHeight="1">
      <c r="A375" s="10" t="s">
        <v>1472</v>
      </c>
      <c r="B375" s="10" t="s">
        <v>1473</v>
      </c>
      <c r="C375" s="10" t="s">
        <v>1160</v>
      </c>
      <c r="D375" s="10" t="s">
        <v>1474</v>
      </c>
      <c r="E375" s="10" t="s">
        <v>214</v>
      </c>
      <c r="F375" s="10" t="s">
        <v>163</v>
      </c>
      <c r="G375" s="10" t="s">
        <v>453</v>
      </c>
      <c r="H375" s="11" t="str">
        <f>HYPERLINK("https://www.airitibooks.com/Detail/Detail?PublicationID=P20200914210", "https://www.airitibooks.com/Detail/Detail?PublicationID=P20200914210")</f>
        <v>https://www.airitibooks.com/Detail/Detail?PublicationID=P20200914210</v>
      </c>
    </row>
    <row r="376" spans="1:8" ht="21" customHeight="1">
      <c r="A376" s="10" t="s">
        <v>1475</v>
      </c>
      <c r="B376" s="10" t="s">
        <v>1476</v>
      </c>
      <c r="C376" s="10" t="s">
        <v>1477</v>
      </c>
      <c r="D376" s="10" t="s">
        <v>1478</v>
      </c>
      <c r="E376" s="10" t="s">
        <v>133</v>
      </c>
      <c r="F376" s="10" t="s">
        <v>152</v>
      </c>
      <c r="G376" s="10" t="s">
        <v>409</v>
      </c>
      <c r="H376" s="11" t="str">
        <f>HYPERLINK("https://www.airitibooks.com/Detail/Detail?PublicationID=P20200921009", "https://www.airitibooks.com/Detail/Detail?PublicationID=P20200921009")</f>
        <v>https://www.airitibooks.com/Detail/Detail?PublicationID=P20200921009</v>
      </c>
    </row>
    <row r="377" spans="1:8" ht="21" customHeight="1">
      <c r="A377" s="10" t="s">
        <v>1479</v>
      </c>
      <c r="B377" s="10" t="s">
        <v>1480</v>
      </c>
      <c r="C377" s="10" t="s">
        <v>1477</v>
      </c>
      <c r="D377" s="10" t="s">
        <v>1481</v>
      </c>
      <c r="E377" s="10" t="s">
        <v>133</v>
      </c>
      <c r="F377" s="10" t="s">
        <v>696</v>
      </c>
      <c r="G377" s="10" t="s">
        <v>697</v>
      </c>
      <c r="H377" s="11" t="str">
        <f>HYPERLINK("https://www.airitibooks.com/Detail/Detail?PublicationID=P20200921010", "https://www.airitibooks.com/Detail/Detail?PublicationID=P20200921010")</f>
        <v>https://www.airitibooks.com/Detail/Detail?PublicationID=P20200921010</v>
      </c>
    </row>
    <row r="378" spans="1:8" ht="21" customHeight="1">
      <c r="A378" s="10" t="s">
        <v>1482</v>
      </c>
      <c r="B378" s="10" t="s">
        <v>1483</v>
      </c>
      <c r="C378" s="10" t="s">
        <v>176</v>
      </c>
      <c r="D378" s="10" t="s">
        <v>1484</v>
      </c>
      <c r="E378" s="10" t="s">
        <v>133</v>
      </c>
      <c r="F378" s="10" t="s">
        <v>152</v>
      </c>
      <c r="G378" s="10" t="s">
        <v>469</v>
      </c>
      <c r="H378" s="11" t="str">
        <f>HYPERLINK("https://www.airitibooks.com/Detail/Detail?PublicationID=P20200921035", "https://www.airitibooks.com/Detail/Detail?PublicationID=P20200921035")</f>
        <v>https://www.airitibooks.com/Detail/Detail?PublicationID=P20200921035</v>
      </c>
    </row>
    <row r="379" spans="1:8" ht="21" customHeight="1">
      <c r="A379" s="10" t="s">
        <v>1485</v>
      </c>
      <c r="B379" s="10" t="s">
        <v>1486</v>
      </c>
      <c r="C379" s="10" t="s">
        <v>176</v>
      </c>
      <c r="D379" s="10" t="s">
        <v>1487</v>
      </c>
      <c r="E379" s="10" t="s">
        <v>133</v>
      </c>
      <c r="F379" s="10" t="s">
        <v>183</v>
      </c>
      <c r="G379" s="10" t="s">
        <v>182</v>
      </c>
      <c r="H379" s="11" t="str">
        <f>HYPERLINK("https://www.airitibooks.com/Detail/Detail?PublicationID=P20200921037", "https://www.airitibooks.com/Detail/Detail?PublicationID=P20200921037")</f>
        <v>https://www.airitibooks.com/Detail/Detail?PublicationID=P20200921037</v>
      </c>
    </row>
    <row r="380" spans="1:8" ht="21" customHeight="1">
      <c r="A380" s="10" t="s">
        <v>1488</v>
      </c>
      <c r="B380" s="10" t="s">
        <v>1489</v>
      </c>
      <c r="C380" s="10" t="s">
        <v>204</v>
      </c>
      <c r="D380" s="10" t="s">
        <v>1490</v>
      </c>
      <c r="E380" s="10" t="s">
        <v>133</v>
      </c>
      <c r="F380" s="10" t="s">
        <v>152</v>
      </c>
      <c r="G380" s="10" t="s">
        <v>30</v>
      </c>
      <c r="H380" s="11" t="str">
        <f>HYPERLINK("https://www.airitibooks.com/Detail/Detail?PublicationID=P20200921042", "https://www.airitibooks.com/Detail/Detail?PublicationID=P20200921042")</f>
        <v>https://www.airitibooks.com/Detail/Detail?PublicationID=P20200921042</v>
      </c>
    </row>
    <row r="381" spans="1:8" ht="21" customHeight="1">
      <c r="A381" s="10" t="s">
        <v>1491</v>
      </c>
      <c r="B381" s="10" t="s">
        <v>1492</v>
      </c>
      <c r="C381" s="10" t="s">
        <v>204</v>
      </c>
      <c r="D381" s="10" t="s">
        <v>265</v>
      </c>
      <c r="E381" s="10" t="s">
        <v>133</v>
      </c>
      <c r="F381" s="10" t="s">
        <v>172</v>
      </c>
      <c r="G381" s="10" t="s">
        <v>174</v>
      </c>
      <c r="H381" s="11" t="str">
        <f>HYPERLINK("https://www.airitibooks.com/Detail/Detail?PublicationID=P20200921043", "https://www.airitibooks.com/Detail/Detail?PublicationID=P20200921043")</f>
        <v>https://www.airitibooks.com/Detail/Detail?PublicationID=P20200921043</v>
      </c>
    </row>
    <row r="382" spans="1:8" ht="21" customHeight="1">
      <c r="A382" s="10" t="s">
        <v>1493</v>
      </c>
      <c r="B382" s="10" t="s">
        <v>1494</v>
      </c>
      <c r="C382" s="10" t="s">
        <v>1253</v>
      </c>
      <c r="D382" s="10" t="s">
        <v>1495</v>
      </c>
      <c r="E382" s="10" t="s">
        <v>133</v>
      </c>
      <c r="F382" s="10" t="s">
        <v>172</v>
      </c>
      <c r="G382" s="10" t="s">
        <v>174</v>
      </c>
      <c r="H382" s="11" t="str">
        <f>HYPERLINK("https://www.airitibooks.com/Detail/Detail?PublicationID=P20200921045", "https://www.airitibooks.com/Detail/Detail?PublicationID=P20200921045")</f>
        <v>https://www.airitibooks.com/Detail/Detail?PublicationID=P20200921045</v>
      </c>
    </row>
    <row r="383" spans="1:8" ht="21" customHeight="1">
      <c r="A383" s="10" t="s">
        <v>1496</v>
      </c>
      <c r="B383" s="10" t="s">
        <v>1497</v>
      </c>
      <c r="C383" s="10" t="s">
        <v>1498</v>
      </c>
      <c r="D383" s="10" t="s">
        <v>1499</v>
      </c>
      <c r="E383" s="10" t="s">
        <v>133</v>
      </c>
      <c r="F383" s="10" t="s">
        <v>152</v>
      </c>
      <c r="G383" s="10" t="s">
        <v>151</v>
      </c>
      <c r="H383" s="11" t="str">
        <f>HYPERLINK("https://www.airitibooks.com/Detail/Detail?PublicationID=P20200925077", "https://www.airitibooks.com/Detail/Detail?PublicationID=P20200925077")</f>
        <v>https://www.airitibooks.com/Detail/Detail?PublicationID=P20200925077</v>
      </c>
    </row>
    <row r="384" spans="1:8" ht="21" customHeight="1">
      <c r="A384" s="10" t="s">
        <v>1500</v>
      </c>
      <c r="B384" s="10" t="s">
        <v>1501</v>
      </c>
      <c r="C384" s="10" t="s">
        <v>1200</v>
      </c>
      <c r="D384" s="10" t="s">
        <v>1502</v>
      </c>
      <c r="E384" s="10" t="s">
        <v>214</v>
      </c>
      <c r="F384" s="10" t="s">
        <v>152</v>
      </c>
      <c r="G384" s="10" t="s">
        <v>409</v>
      </c>
      <c r="H384" s="11" t="str">
        <f>HYPERLINK("https://www.airitibooks.com/Detail/Detail?PublicationID=P20200925080", "https://www.airitibooks.com/Detail/Detail?PublicationID=P20200925080")</f>
        <v>https://www.airitibooks.com/Detail/Detail?PublicationID=P20200925080</v>
      </c>
    </row>
    <row r="385" spans="1:8" ht="21" customHeight="1">
      <c r="A385" s="10" t="s">
        <v>1503</v>
      </c>
      <c r="B385" s="10" t="s">
        <v>1504</v>
      </c>
      <c r="C385" s="10" t="s">
        <v>1505</v>
      </c>
      <c r="D385" s="10" t="s">
        <v>1506</v>
      </c>
      <c r="E385" s="10" t="s">
        <v>214</v>
      </c>
      <c r="F385" s="10" t="s">
        <v>183</v>
      </c>
      <c r="G385" s="10" t="s">
        <v>213</v>
      </c>
      <c r="H385" s="11" t="str">
        <f>HYPERLINK("https://www.airitibooks.com/Detail/Detail?PublicationID=P20201005006", "https://www.airitibooks.com/Detail/Detail?PublicationID=P20201005006")</f>
        <v>https://www.airitibooks.com/Detail/Detail?PublicationID=P20201005006</v>
      </c>
    </row>
    <row r="386" spans="1:8" ht="21" customHeight="1">
      <c r="A386" s="10" t="s">
        <v>1507</v>
      </c>
      <c r="B386" s="10" t="s">
        <v>1508</v>
      </c>
      <c r="C386" s="10" t="s">
        <v>486</v>
      </c>
      <c r="D386" s="10" t="s">
        <v>1509</v>
      </c>
      <c r="E386" s="10" t="s">
        <v>133</v>
      </c>
      <c r="F386" s="10" t="s">
        <v>172</v>
      </c>
      <c r="G386" s="10" t="s">
        <v>1313</v>
      </c>
      <c r="H386" s="11" t="str">
        <f>HYPERLINK("https://www.airitibooks.com/Detail/Detail?PublicationID=P20201005050", "https://www.airitibooks.com/Detail/Detail?PublicationID=P20201005050")</f>
        <v>https://www.airitibooks.com/Detail/Detail?PublicationID=P20201005050</v>
      </c>
    </row>
    <row r="387" spans="1:8" ht="21" customHeight="1">
      <c r="A387" s="10" t="s">
        <v>1510</v>
      </c>
      <c r="B387" s="10" t="s">
        <v>1511</v>
      </c>
      <c r="C387" s="10" t="s">
        <v>1512</v>
      </c>
      <c r="D387" s="10" t="s">
        <v>1513</v>
      </c>
      <c r="E387" s="10" t="s">
        <v>133</v>
      </c>
      <c r="F387" s="10" t="s">
        <v>152</v>
      </c>
      <c r="G387" s="10" t="s">
        <v>594</v>
      </c>
      <c r="H387" s="11" t="str">
        <f>HYPERLINK("https://www.airitibooks.com/Detail/Detail?PublicationID=P20201005067", "https://www.airitibooks.com/Detail/Detail?PublicationID=P20201005067")</f>
        <v>https://www.airitibooks.com/Detail/Detail?PublicationID=P20201005067</v>
      </c>
    </row>
    <row r="388" spans="1:8" ht="21" customHeight="1">
      <c r="A388" s="10" t="s">
        <v>1514</v>
      </c>
      <c r="B388" s="10" t="s">
        <v>1515</v>
      </c>
      <c r="C388" s="10" t="s">
        <v>155</v>
      </c>
      <c r="D388" s="10" t="s">
        <v>1516</v>
      </c>
      <c r="E388" s="10" t="s">
        <v>133</v>
      </c>
      <c r="F388" s="10" t="s">
        <v>172</v>
      </c>
      <c r="G388" s="10" t="s">
        <v>171</v>
      </c>
      <c r="H388" s="11" t="str">
        <f>HYPERLINK("https://www.airitibooks.com/Detail/Detail?PublicationID=P20201012011", "https://www.airitibooks.com/Detail/Detail?PublicationID=P20201012011")</f>
        <v>https://www.airitibooks.com/Detail/Detail?PublicationID=P20201012011</v>
      </c>
    </row>
    <row r="389" spans="1:8" ht="21" customHeight="1">
      <c r="A389" s="10" t="s">
        <v>287</v>
      </c>
      <c r="B389" s="10" t="s">
        <v>286</v>
      </c>
      <c r="C389" s="10" t="s">
        <v>155</v>
      </c>
      <c r="D389" s="10" t="s">
        <v>285</v>
      </c>
      <c r="E389" s="10" t="s">
        <v>133</v>
      </c>
      <c r="F389" s="10" t="s">
        <v>183</v>
      </c>
      <c r="G389" s="10" t="s">
        <v>213</v>
      </c>
      <c r="H389" s="11" t="str">
        <f>HYPERLINK("https://www.airitibooks.com/Detail/Detail?PublicationID=P20201012024", "https://www.airitibooks.com/Detail/Detail?PublicationID=P20201012024")</f>
        <v>https://www.airitibooks.com/Detail/Detail?PublicationID=P20201012024</v>
      </c>
    </row>
    <row r="390" spans="1:8" ht="21" customHeight="1">
      <c r="A390" s="10" t="s">
        <v>1517</v>
      </c>
      <c r="B390" s="10" t="s">
        <v>1518</v>
      </c>
      <c r="C390" s="10" t="s">
        <v>155</v>
      </c>
      <c r="D390" s="10" t="s">
        <v>1519</v>
      </c>
      <c r="E390" s="10" t="s">
        <v>133</v>
      </c>
      <c r="F390" s="10" t="s">
        <v>696</v>
      </c>
      <c r="G390" s="10" t="s">
        <v>704</v>
      </c>
      <c r="H390" s="11" t="str">
        <f>HYPERLINK("https://www.airitibooks.com/Detail/Detail?PublicationID=P20201012064", "https://www.airitibooks.com/Detail/Detail?PublicationID=P20201012064")</f>
        <v>https://www.airitibooks.com/Detail/Detail?PublicationID=P20201012064</v>
      </c>
    </row>
    <row r="391" spans="1:8" ht="21" customHeight="1">
      <c r="A391" s="10" t="s">
        <v>1520</v>
      </c>
      <c r="B391" s="10" t="s">
        <v>1521</v>
      </c>
      <c r="C391" s="10" t="s">
        <v>176</v>
      </c>
      <c r="D391" s="10" t="s">
        <v>1522</v>
      </c>
      <c r="E391" s="10" t="s">
        <v>133</v>
      </c>
      <c r="F391" s="10" t="s">
        <v>208</v>
      </c>
      <c r="G391" s="10" t="s">
        <v>373</v>
      </c>
      <c r="H391" s="11" t="str">
        <f>HYPERLINK("https://www.airitibooks.com/Detail/Detail?PublicationID=P20201012083", "https://www.airitibooks.com/Detail/Detail?PublicationID=P20201012083")</f>
        <v>https://www.airitibooks.com/Detail/Detail?PublicationID=P20201012083</v>
      </c>
    </row>
    <row r="392" spans="1:8" ht="21" customHeight="1">
      <c r="A392" s="10" t="s">
        <v>1523</v>
      </c>
      <c r="B392" s="10" t="s">
        <v>1524</v>
      </c>
      <c r="C392" s="10" t="s">
        <v>176</v>
      </c>
      <c r="D392" s="10" t="s">
        <v>1525</v>
      </c>
      <c r="E392" s="10" t="s">
        <v>133</v>
      </c>
      <c r="F392" s="10" t="s">
        <v>183</v>
      </c>
      <c r="G392" s="10" t="s">
        <v>182</v>
      </c>
      <c r="H392" s="11" t="str">
        <f>HYPERLINK("https://www.airitibooks.com/Detail/Detail?PublicationID=P20201012088", "https://www.airitibooks.com/Detail/Detail?PublicationID=P20201012088")</f>
        <v>https://www.airitibooks.com/Detail/Detail?PublicationID=P20201012088</v>
      </c>
    </row>
    <row r="393" spans="1:8" ht="21" customHeight="1">
      <c r="A393" s="10" t="s">
        <v>1526</v>
      </c>
      <c r="B393" s="10" t="s">
        <v>1527</v>
      </c>
      <c r="C393" s="10" t="s">
        <v>1528</v>
      </c>
      <c r="D393" s="10" t="s">
        <v>1529</v>
      </c>
      <c r="E393" s="10" t="s">
        <v>133</v>
      </c>
      <c r="F393" s="10" t="s">
        <v>152</v>
      </c>
      <c r="G393" s="10" t="s">
        <v>409</v>
      </c>
      <c r="H393" s="11" t="str">
        <f>HYPERLINK("https://www.airitibooks.com/Detail/Detail?PublicationID=P20201012175", "https://www.airitibooks.com/Detail/Detail?PublicationID=P20201012175")</f>
        <v>https://www.airitibooks.com/Detail/Detail?PublicationID=P20201012175</v>
      </c>
    </row>
    <row r="394" spans="1:8" ht="21" customHeight="1">
      <c r="A394" s="10" t="s">
        <v>1530</v>
      </c>
      <c r="B394" s="10" t="s">
        <v>1531</v>
      </c>
      <c r="C394" s="10" t="s">
        <v>1528</v>
      </c>
      <c r="D394" s="10" t="s">
        <v>1532</v>
      </c>
      <c r="E394" s="10" t="s">
        <v>214</v>
      </c>
      <c r="F394" s="10" t="s">
        <v>163</v>
      </c>
      <c r="G394" s="10" t="s">
        <v>453</v>
      </c>
      <c r="H394" s="11" t="str">
        <f>HYPERLINK("https://www.airitibooks.com/Detail/Detail?PublicationID=P20201012187", "https://www.airitibooks.com/Detail/Detail?PublicationID=P20201012187")</f>
        <v>https://www.airitibooks.com/Detail/Detail?PublicationID=P20201012187</v>
      </c>
    </row>
    <row r="395" spans="1:8" ht="21" customHeight="1">
      <c r="A395" s="10" t="s">
        <v>1533</v>
      </c>
      <c r="B395" s="10" t="s">
        <v>1534</v>
      </c>
      <c r="C395" s="10" t="s">
        <v>1535</v>
      </c>
      <c r="D395" s="10" t="s">
        <v>1536</v>
      </c>
      <c r="E395" s="10" t="s">
        <v>133</v>
      </c>
      <c r="F395" s="10" t="s">
        <v>163</v>
      </c>
      <c r="G395" s="10" t="s">
        <v>162</v>
      </c>
      <c r="H395" s="11" t="str">
        <f>HYPERLINK("https://www.airitibooks.com/Detail/Detail?PublicationID=P20201012193", "https://www.airitibooks.com/Detail/Detail?PublicationID=P20201012193")</f>
        <v>https://www.airitibooks.com/Detail/Detail?PublicationID=P20201012193</v>
      </c>
    </row>
    <row r="396" spans="1:8" ht="21" customHeight="1">
      <c r="A396" s="10" t="s">
        <v>1537</v>
      </c>
      <c r="B396" s="10" t="s">
        <v>1538</v>
      </c>
      <c r="C396" s="10" t="s">
        <v>155</v>
      </c>
      <c r="D396" s="10" t="s">
        <v>1539</v>
      </c>
      <c r="E396" s="10" t="s">
        <v>214</v>
      </c>
      <c r="F396" s="10" t="s">
        <v>152</v>
      </c>
      <c r="G396" s="10" t="s">
        <v>359</v>
      </c>
      <c r="H396" s="11" t="str">
        <f>HYPERLINK("https://www.airitibooks.com/Detail/Detail?PublicationID=P20201015019", "https://www.airitibooks.com/Detail/Detail?PublicationID=P20201015019")</f>
        <v>https://www.airitibooks.com/Detail/Detail?PublicationID=P20201015019</v>
      </c>
    </row>
    <row r="397" spans="1:8" ht="21" customHeight="1">
      <c r="A397" s="10" t="s">
        <v>1540</v>
      </c>
      <c r="B397" s="10" t="s">
        <v>1541</v>
      </c>
      <c r="C397" s="10" t="s">
        <v>155</v>
      </c>
      <c r="D397" s="10" t="s">
        <v>1542</v>
      </c>
      <c r="E397" s="10" t="s">
        <v>214</v>
      </c>
      <c r="F397" s="10" t="s">
        <v>183</v>
      </c>
      <c r="G397" s="10" t="s">
        <v>182</v>
      </c>
      <c r="H397" s="11" t="str">
        <f>HYPERLINK("https://www.airitibooks.com/Detail/Detail?PublicationID=P20201015022", "https://www.airitibooks.com/Detail/Detail?PublicationID=P20201015022")</f>
        <v>https://www.airitibooks.com/Detail/Detail?PublicationID=P20201015022</v>
      </c>
    </row>
    <row r="398" spans="1:8" ht="21" customHeight="1">
      <c r="A398" s="10" t="s">
        <v>1543</v>
      </c>
      <c r="B398" s="10" t="s">
        <v>1544</v>
      </c>
      <c r="C398" s="10" t="s">
        <v>155</v>
      </c>
      <c r="D398" s="10" t="s">
        <v>1545</v>
      </c>
      <c r="E398" s="10" t="s">
        <v>214</v>
      </c>
      <c r="F398" s="10" t="s">
        <v>208</v>
      </c>
      <c r="G398" s="10" t="s">
        <v>373</v>
      </c>
      <c r="H398" s="11" t="str">
        <f>HYPERLINK("https://www.airitibooks.com/Detail/Detail?PublicationID=P20201015038", "https://www.airitibooks.com/Detail/Detail?PublicationID=P20201015038")</f>
        <v>https://www.airitibooks.com/Detail/Detail?PublicationID=P20201015038</v>
      </c>
    </row>
    <row r="399" spans="1:8" ht="21" customHeight="1">
      <c r="A399" s="10" t="s">
        <v>1546</v>
      </c>
      <c r="B399" s="10" t="s">
        <v>1547</v>
      </c>
      <c r="C399" s="10" t="s">
        <v>176</v>
      </c>
      <c r="D399" s="10" t="s">
        <v>1548</v>
      </c>
      <c r="E399" s="10" t="s">
        <v>133</v>
      </c>
      <c r="F399" s="10" t="s">
        <v>142</v>
      </c>
      <c r="G399" s="10" t="s">
        <v>141</v>
      </c>
      <c r="H399" s="11" t="str">
        <f>HYPERLINK("https://www.airitibooks.com/Detail/Detail?PublicationID=P20201020001", "https://www.airitibooks.com/Detail/Detail?PublicationID=P20201020001")</f>
        <v>https://www.airitibooks.com/Detail/Detail?PublicationID=P20201020001</v>
      </c>
    </row>
    <row r="400" spans="1:8" ht="21" customHeight="1">
      <c r="A400" s="10" t="s">
        <v>1549</v>
      </c>
      <c r="B400" s="10" t="s">
        <v>1550</v>
      </c>
      <c r="C400" s="10" t="s">
        <v>1551</v>
      </c>
      <c r="D400" s="10" t="s">
        <v>1552</v>
      </c>
      <c r="E400" s="10" t="s">
        <v>133</v>
      </c>
      <c r="F400" s="10" t="s">
        <v>172</v>
      </c>
      <c r="G400" s="10" t="s">
        <v>174</v>
      </c>
      <c r="H400" s="11" t="str">
        <f>HYPERLINK("https://www.airitibooks.com/Detail/Detail?PublicationID=P20201026008", "https://www.airitibooks.com/Detail/Detail?PublicationID=P20201026008")</f>
        <v>https://www.airitibooks.com/Detail/Detail?PublicationID=P20201026008</v>
      </c>
    </row>
    <row r="401" spans="1:8" ht="21" customHeight="1">
      <c r="A401" s="10" t="s">
        <v>1553</v>
      </c>
      <c r="B401" s="10" t="s">
        <v>1554</v>
      </c>
      <c r="C401" s="10" t="s">
        <v>108</v>
      </c>
      <c r="D401" s="10" t="s">
        <v>108</v>
      </c>
      <c r="E401" s="10" t="s">
        <v>133</v>
      </c>
      <c r="F401" s="10" t="s">
        <v>152</v>
      </c>
      <c r="G401" s="10" t="s">
        <v>469</v>
      </c>
      <c r="H401" s="11" t="str">
        <f>HYPERLINK("https://www.airitibooks.com/Detail/Detail?PublicationID=P20201026009", "https://www.airitibooks.com/Detail/Detail?PublicationID=P20201026009")</f>
        <v>https://www.airitibooks.com/Detail/Detail?PublicationID=P20201026009</v>
      </c>
    </row>
    <row r="402" spans="1:8" ht="21" customHeight="1">
      <c r="A402" s="10" t="s">
        <v>1555</v>
      </c>
      <c r="B402" s="10" t="s">
        <v>1556</v>
      </c>
      <c r="C402" s="10" t="s">
        <v>1557</v>
      </c>
      <c r="D402" s="10" t="s">
        <v>1558</v>
      </c>
      <c r="E402" s="10" t="s">
        <v>133</v>
      </c>
      <c r="F402" s="10" t="s">
        <v>172</v>
      </c>
      <c r="G402" s="10" t="s">
        <v>174</v>
      </c>
      <c r="H402" s="11" t="str">
        <f>HYPERLINK("https://www.airitibooks.com/Detail/Detail?PublicationID=P20201026013", "https://www.airitibooks.com/Detail/Detail?PublicationID=P20201026013")</f>
        <v>https://www.airitibooks.com/Detail/Detail?PublicationID=P20201026013</v>
      </c>
    </row>
    <row r="403" spans="1:8" ht="21" customHeight="1">
      <c r="A403" s="10" t="s">
        <v>1559</v>
      </c>
      <c r="B403" s="10" t="s">
        <v>1560</v>
      </c>
      <c r="C403" s="10" t="s">
        <v>155</v>
      </c>
      <c r="D403" s="10" t="s">
        <v>1561</v>
      </c>
      <c r="E403" s="10" t="s">
        <v>133</v>
      </c>
      <c r="F403" s="10" t="s">
        <v>163</v>
      </c>
      <c r="G403" s="10" t="s">
        <v>420</v>
      </c>
      <c r="H403" s="11" t="str">
        <f>HYPERLINK("https://www.airitibooks.com/Detail/Detail?PublicationID=P20201030002", "https://www.airitibooks.com/Detail/Detail?PublicationID=P20201030002")</f>
        <v>https://www.airitibooks.com/Detail/Detail?PublicationID=P20201030002</v>
      </c>
    </row>
    <row r="404" spans="1:8" ht="21" customHeight="1">
      <c r="A404" s="10" t="s">
        <v>1562</v>
      </c>
      <c r="B404" s="10" t="s">
        <v>1563</v>
      </c>
      <c r="C404" s="10" t="s">
        <v>1160</v>
      </c>
      <c r="D404" s="10" t="s">
        <v>1564</v>
      </c>
      <c r="E404" s="10" t="s">
        <v>214</v>
      </c>
      <c r="F404" s="10" t="s">
        <v>163</v>
      </c>
      <c r="G404" s="10" t="s">
        <v>162</v>
      </c>
      <c r="H404" s="11" t="str">
        <f>HYPERLINK("https://www.airitibooks.com/Detail/Detail?PublicationID=P20201030146", "https://www.airitibooks.com/Detail/Detail?PublicationID=P20201030146")</f>
        <v>https://www.airitibooks.com/Detail/Detail?PublicationID=P20201030146</v>
      </c>
    </row>
    <row r="405" spans="1:8" ht="21" customHeight="1">
      <c r="A405" s="10" t="s">
        <v>1565</v>
      </c>
      <c r="B405" s="10" t="s">
        <v>1566</v>
      </c>
      <c r="C405" s="10" t="s">
        <v>1528</v>
      </c>
      <c r="D405" s="10" t="s">
        <v>1567</v>
      </c>
      <c r="E405" s="10" t="s">
        <v>214</v>
      </c>
      <c r="F405" s="10" t="s">
        <v>163</v>
      </c>
      <c r="G405" s="10" t="s">
        <v>162</v>
      </c>
      <c r="H405" s="11" t="str">
        <f>HYPERLINK("https://www.airitibooks.com/Detail/Detail?PublicationID=P20201030151", "https://www.airitibooks.com/Detail/Detail?PublicationID=P20201030151")</f>
        <v>https://www.airitibooks.com/Detail/Detail?PublicationID=P20201030151</v>
      </c>
    </row>
    <row r="406" spans="1:8" ht="21" customHeight="1">
      <c r="A406" s="10" t="s">
        <v>1568</v>
      </c>
      <c r="B406" s="10" t="s">
        <v>1569</v>
      </c>
      <c r="C406" s="10" t="s">
        <v>1528</v>
      </c>
      <c r="D406" s="10" t="s">
        <v>1570</v>
      </c>
      <c r="E406" s="10" t="s">
        <v>214</v>
      </c>
      <c r="F406" s="10" t="s">
        <v>163</v>
      </c>
      <c r="G406" s="10" t="s">
        <v>453</v>
      </c>
      <c r="H406" s="11" t="str">
        <f>HYPERLINK("https://www.airitibooks.com/Detail/Detail?PublicationID=P20201030156", "https://www.airitibooks.com/Detail/Detail?PublicationID=P20201030156")</f>
        <v>https://www.airitibooks.com/Detail/Detail?PublicationID=P20201030156</v>
      </c>
    </row>
    <row r="407" spans="1:8" ht="21" customHeight="1">
      <c r="A407" s="10" t="s">
        <v>1571</v>
      </c>
      <c r="B407" s="10" t="s">
        <v>1572</v>
      </c>
      <c r="C407" s="10" t="s">
        <v>1528</v>
      </c>
      <c r="D407" s="10" t="s">
        <v>1573</v>
      </c>
      <c r="E407" s="10" t="s">
        <v>214</v>
      </c>
      <c r="F407" s="10" t="s">
        <v>163</v>
      </c>
      <c r="G407" s="10" t="s">
        <v>453</v>
      </c>
      <c r="H407" s="11" t="str">
        <f>HYPERLINK("https://www.airitibooks.com/Detail/Detail?PublicationID=P20201030160", "https://www.airitibooks.com/Detail/Detail?PublicationID=P20201030160")</f>
        <v>https://www.airitibooks.com/Detail/Detail?PublicationID=P20201030160</v>
      </c>
    </row>
    <row r="408" spans="1:8" ht="21" customHeight="1">
      <c r="A408" s="10" t="s">
        <v>1574</v>
      </c>
      <c r="B408" s="10" t="s">
        <v>1575</v>
      </c>
      <c r="C408" s="10" t="s">
        <v>461</v>
      </c>
      <c r="D408" s="10" t="s">
        <v>1576</v>
      </c>
      <c r="E408" s="10" t="s">
        <v>133</v>
      </c>
      <c r="F408" s="10" t="s">
        <v>152</v>
      </c>
      <c r="G408" s="10" t="s">
        <v>469</v>
      </c>
      <c r="H408" s="11" t="str">
        <f>HYPERLINK("https://www.airitibooks.com/Detail/Detail?PublicationID=P20201105020", "https://www.airitibooks.com/Detail/Detail?PublicationID=P20201105020")</f>
        <v>https://www.airitibooks.com/Detail/Detail?PublicationID=P20201105020</v>
      </c>
    </row>
    <row r="409" spans="1:8" ht="21" customHeight="1">
      <c r="A409" s="10" t="s">
        <v>1577</v>
      </c>
      <c r="B409" s="10" t="s">
        <v>1578</v>
      </c>
      <c r="C409" s="10" t="s">
        <v>461</v>
      </c>
      <c r="D409" s="10" t="s">
        <v>1576</v>
      </c>
      <c r="E409" s="10" t="s">
        <v>133</v>
      </c>
      <c r="F409" s="10" t="s">
        <v>152</v>
      </c>
      <c r="G409" s="10" t="s">
        <v>469</v>
      </c>
      <c r="H409" s="11" t="str">
        <f>HYPERLINK("https://www.airitibooks.com/Detail/Detail?PublicationID=P20201105021", "https://www.airitibooks.com/Detail/Detail?PublicationID=P20201105021")</f>
        <v>https://www.airitibooks.com/Detail/Detail?PublicationID=P20201105021</v>
      </c>
    </row>
    <row r="410" spans="1:8" ht="21" customHeight="1">
      <c r="A410" s="10" t="s">
        <v>1579</v>
      </c>
      <c r="B410" s="10" t="s">
        <v>1580</v>
      </c>
      <c r="C410" s="10" t="s">
        <v>461</v>
      </c>
      <c r="D410" s="10" t="s">
        <v>600</v>
      </c>
      <c r="E410" s="10" t="s">
        <v>133</v>
      </c>
      <c r="F410" s="10" t="s">
        <v>152</v>
      </c>
      <c r="G410" s="10" t="s">
        <v>30</v>
      </c>
      <c r="H410" s="11" t="str">
        <f>HYPERLINK("https://www.airitibooks.com/Detail/Detail?PublicationID=P20201105022", "https://www.airitibooks.com/Detail/Detail?PublicationID=P20201105022")</f>
        <v>https://www.airitibooks.com/Detail/Detail?PublicationID=P20201105022</v>
      </c>
    </row>
    <row r="411" spans="1:8" ht="21" customHeight="1">
      <c r="A411" s="10" t="s">
        <v>1581</v>
      </c>
      <c r="B411" s="10" t="s">
        <v>1582</v>
      </c>
      <c r="C411" s="10" t="s">
        <v>461</v>
      </c>
      <c r="D411" s="10" t="s">
        <v>1583</v>
      </c>
      <c r="E411" s="10" t="s">
        <v>133</v>
      </c>
      <c r="F411" s="10" t="s">
        <v>152</v>
      </c>
      <c r="G411" s="10" t="s">
        <v>409</v>
      </c>
      <c r="H411" s="11" t="str">
        <f>HYPERLINK("https://www.airitibooks.com/Detail/Detail?PublicationID=P20201105023", "https://www.airitibooks.com/Detail/Detail?PublicationID=P20201105023")</f>
        <v>https://www.airitibooks.com/Detail/Detail?PublicationID=P20201105023</v>
      </c>
    </row>
    <row r="412" spans="1:8" ht="21" customHeight="1">
      <c r="A412" s="10" t="s">
        <v>1584</v>
      </c>
      <c r="B412" s="10" t="s">
        <v>1585</v>
      </c>
      <c r="C412" s="10" t="s">
        <v>1586</v>
      </c>
      <c r="D412" s="10" t="s">
        <v>1587</v>
      </c>
      <c r="E412" s="10" t="s">
        <v>214</v>
      </c>
      <c r="F412" s="10" t="s">
        <v>183</v>
      </c>
      <c r="G412" s="10" t="s">
        <v>213</v>
      </c>
      <c r="H412" s="11" t="str">
        <f>HYPERLINK("https://www.airitibooks.com/Detail/Detail?PublicationID=P20201105155", "https://www.airitibooks.com/Detail/Detail?PublicationID=P20201105155")</f>
        <v>https://www.airitibooks.com/Detail/Detail?PublicationID=P20201105155</v>
      </c>
    </row>
    <row r="413" spans="1:8" ht="21" customHeight="1">
      <c r="A413" s="10" t="s">
        <v>1588</v>
      </c>
      <c r="B413" s="10" t="s">
        <v>1589</v>
      </c>
      <c r="C413" s="10" t="s">
        <v>461</v>
      </c>
      <c r="D413" s="10" t="s">
        <v>1590</v>
      </c>
      <c r="E413" s="10" t="s">
        <v>133</v>
      </c>
      <c r="F413" s="10" t="s">
        <v>183</v>
      </c>
      <c r="G413" s="10" t="s">
        <v>506</v>
      </c>
      <c r="H413" s="11" t="str">
        <f>HYPERLINK("https://www.airitibooks.com/Detail/Detail?PublicationID=P20201116005", "https://www.airitibooks.com/Detail/Detail?PublicationID=P20201116005")</f>
        <v>https://www.airitibooks.com/Detail/Detail?PublicationID=P20201116005</v>
      </c>
    </row>
    <row r="414" spans="1:8" ht="21" customHeight="1">
      <c r="A414" s="10" t="s">
        <v>1591</v>
      </c>
      <c r="B414" s="10" t="s">
        <v>1592</v>
      </c>
      <c r="C414" s="10" t="s">
        <v>165</v>
      </c>
      <c r="D414" s="10" t="s">
        <v>1593</v>
      </c>
      <c r="E414" s="10" t="s">
        <v>133</v>
      </c>
      <c r="F414" s="10" t="s">
        <v>152</v>
      </c>
      <c r="G414" s="10" t="s">
        <v>409</v>
      </c>
      <c r="H414" s="11" t="str">
        <f>HYPERLINK("https://www.airitibooks.com/Detail/Detail?PublicationID=P20201116035", "https://www.airitibooks.com/Detail/Detail?PublicationID=P20201116035")</f>
        <v>https://www.airitibooks.com/Detail/Detail?PublicationID=P20201116035</v>
      </c>
    </row>
    <row r="415" spans="1:8" ht="21" customHeight="1">
      <c r="A415" s="10" t="s">
        <v>1594</v>
      </c>
      <c r="B415" s="10" t="s">
        <v>1595</v>
      </c>
      <c r="C415" s="10" t="s">
        <v>1596</v>
      </c>
      <c r="D415" s="10" t="s">
        <v>122</v>
      </c>
      <c r="E415" s="10" t="s">
        <v>133</v>
      </c>
      <c r="F415" s="10" t="s">
        <v>183</v>
      </c>
      <c r="G415" s="10" t="s">
        <v>213</v>
      </c>
      <c r="H415" s="11" t="str">
        <f>HYPERLINK("https://www.airitibooks.com/Detail/Detail?PublicationID=P20201116128", "https://www.airitibooks.com/Detail/Detail?PublicationID=P20201116128")</f>
        <v>https://www.airitibooks.com/Detail/Detail?PublicationID=P20201116128</v>
      </c>
    </row>
    <row r="416" spans="1:8" ht="21" customHeight="1">
      <c r="A416" s="10" t="s">
        <v>1597</v>
      </c>
      <c r="B416" s="10" t="s">
        <v>1598</v>
      </c>
      <c r="C416" s="10" t="s">
        <v>1599</v>
      </c>
      <c r="D416" s="10" t="s">
        <v>1600</v>
      </c>
      <c r="E416" s="10" t="s">
        <v>133</v>
      </c>
      <c r="F416" s="10" t="s">
        <v>172</v>
      </c>
      <c r="G416" s="10" t="s">
        <v>174</v>
      </c>
      <c r="H416" s="11" t="str">
        <f>HYPERLINK("https://www.airitibooks.com/Detail/Detail?PublicationID=P20201116130", "https://www.airitibooks.com/Detail/Detail?PublicationID=P20201116130")</f>
        <v>https://www.airitibooks.com/Detail/Detail?PublicationID=P20201116130</v>
      </c>
    </row>
    <row r="417" spans="1:8" ht="21" customHeight="1">
      <c r="A417" s="10" t="s">
        <v>1601</v>
      </c>
      <c r="B417" s="10" t="s">
        <v>1602</v>
      </c>
      <c r="C417" s="10" t="s">
        <v>1067</v>
      </c>
      <c r="D417" s="10" t="s">
        <v>1363</v>
      </c>
      <c r="E417" s="10" t="s">
        <v>133</v>
      </c>
      <c r="F417" s="10" t="s">
        <v>183</v>
      </c>
      <c r="G417" s="10" t="s">
        <v>213</v>
      </c>
      <c r="H417" s="11" t="str">
        <f>HYPERLINK("https://www.airitibooks.com/Detail/Detail?PublicationID=P20201116176", "https://www.airitibooks.com/Detail/Detail?PublicationID=P20201116176")</f>
        <v>https://www.airitibooks.com/Detail/Detail?PublicationID=P20201116176</v>
      </c>
    </row>
    <row r="418" spans="1:8" ht="21" customHeight="1">
      <c r="A418" s="10" t="s">
        <v>1603</v>
      </c>
      <c r="B418" s="10" t="s">
        <v>1604</v>
      </c>
      <c r="C418" s="10" t="s">
        <v>541</v>
      </c>
      <c r="D418" s="10" t="s">
        <v>1605</v>
      </c>
      <c r="E418" s="10" t="s">
        <v>133</v>
      </c>
      <c r="F418" s="10" t="s">
        <v>152</v>
      </c>
      <c r="G418" s="10" t="s">
        <v>30</v>
      </c>
      <c r="H418" s="11" t="str">
        <f>HYPERLINK("https://www.airitibooks.com/Detail/Detail?PublicationID=P20201116194", "https://www.airitibooks.com/Detail/Detail?PublicationID=P20201116194")</f>
        <v>https://www.airitibooks.com/Detail/Detail?PublicationID=P20201116194</v>
      </c>
    </row>
    <row r="419" spans="1:8" ht="21" customHeight="1">
      <c r="A419" s="10" t="s">
        <v>1606</v>
      </c>
      <c r="B419" s="10" t="s">
        <v>1607</v>
      </c>
      <c r="C419" s="10" t="s">
        <v>541</v>
      </c>
      <c r="D419" s="10" t="s">
        <v>1608</v>
      </c>
      <c r="E419" s="10" t="s">
        <v>133</v>
      </c>
      <c r="F419" s="10" t="s">
        <v>152</v>
      </c>
      <c r="G419" s="10" t="s">
        <v>30</v>
      </c>
      <c r="H419" s="11" t="str">
        <f>HYPERLINK("https://www.airitibooks.com/Detail/Detail?PublicationID=P20201116196", "https://www.airitibooks.com/Detail/Detail?PublicationID=P20201116196")</f>
        <v>https://www.airitibooks.com/Detail/Detail?PublicationID=P20201116196</v>
      </c>
    </row>
    <row r="420" spans="1:8" ht="21" customHeight="1">
      <c r="A420" s="10" t="s">
        <v>1609</v>
      </c>
      <c r="B420" s="10" t="s">
        <v>1610</v>
      </c>
      <c r="C420" s="10" t="s">
        <v>541</v>
      </c>
      <c r="D420" s="10" t="s">
        <v>1611</v>
      </c>
      <c r="E420" s="10" t="s">
        <v>133</v>
      </c>
      <c r="F420" s="10" t="s">
        <v>152</v>
      </c>
      <c r="G420" s="10" t="s">
        <v>359</v>
      </c>
      <c r="H420" s="11" t="str">
        <f>HYPERLINK("https://www.airitibooks.com/Detail/Detail?PublicationID=P20201116200", "https://www.airitibooks.com/Detail/Detail?PublicationID=P20201116200")</f>
        <v>https://www.airitibooks.com/Detail/Detail?PublicationID=P20201116200</v>
      </c>
    </row>
    <row r="421" spans="1:8" ht="21" customHeight="1">
      <c r="A421" s="10" t="s">
        <v>1612</v>
      </c>
      <c r="B421" s="10" t="s">
        <v>1613</v>
      </c>
      <c r="C421" s="10" t="s">
        <v>541</v>
      </c>
      <c r="D421" s="10" t="s">
        <v>1614</v>
      </c>
      <c r="E421" s="10" t="s">
        <v>133</v>
      </c>
      <c r="F421" s="10" t="s">
        <v>152</v>
      </c>
      <c r="G421" s="10" t="s">
        <v>151</v>
      </c>
      <c r="H421" s="11" t="str">
        <f>HYPERLINK("https://www.airitibooks.com/Detail/Detail?PublicationID=P20201116202", "https://www.airitibooks.com/Detail/Detail?PublicationID=P20201116202")</f>
        <v>https://www.airitibooks.com/Detail/Detail?PublicationID=P20201116202</v>
      </c>
    </row>
    <row r="422" spans="1:8" ht="21" customHeight="1">
      <c r="A422" s="10" t="s">
        <v>1615</v>
      </c>
      <c r="B422" s="10" t="s">
        <v>1616</v>
      </c>
      <c r="C422" s="10" t="s">
        <v>176</v>
      </c>
      <c r="D422" s="10" t="s">
        <v>1166</v>
      </c>
      <c r="E422" s="10" t="s">
        <v>133</v>
      </c>
      <c r="F422" s="10" t="s">
        <v>152</v>
      </c>
      <c r="G422" s="10" t="s">
        <v>30</v>
      </c>
      <c r="H422" s="11" t="str">
        <f>HYPERLINK("https://www.airitibooks.com/Detail/Detail?PublicationID=P20201116214", "https://www.airitibooks.com/Detail/Detail?PublicationID=P20201116214")</f>
        <v>https://www.airitibooks.com/Detail/Detail?PublicationID=P20201116214</v>
      </c>
    </row>
    <row r="423" spans="1:8" ht="21" customHeight="1">
      <c r="A423" s="10" t="s">
        <v>1617</v>
      </c>
      <c r="B423" s="10" t="s">
        <v>1618</v>
      </c>
      <c r="C423" s="10" t="s">
        <v>176</v>
      </c>
      <c r="D423" s="10" t="s">
        <v>1619</v>
      </c>
      <c r="E423" s="10" t="s">
        <v>133</v>
      </c>
      <c r="F423" s="10" t="s">
        <v>142</v>
      </c>
      <c r="G423" s="10" t="s">
        <v>277</v>
      </c>
      <c r="H423" s="11" t="str">
        <f>HYPERLINK("https://www.airitibooks.com/Detail/Detail?PublicationID=P20201116215", "https://www.airitibooks.com/Detail/Detail?PublicationID=P20201116215")</f>
        <v>https://www.airitibooks.com/Detail/Detail?PublicationID=P20201116215</v>
      </c>
    </row>
    <row r="424" spans="1:8" ht="21" customHeight="1">
      <c r="A424" s="10" t="s">
        <v>40</v>
      </c>
      <c r="B424" s="10" t="s">
        <v>1620</v>
      </c>
      <c r="C424" s="10" t="s">
        <v>176</v>
      </c>
      <c r="D424" s="10" t="s">
        <v>1621</v>
      </c>
      <c r="E424" s="10" t="s">
        <v>133</v>
      </c>
      <c r="F424" s="10" t="s">
        <v>183</v>
      </c>
      <c r="G424" s="10" t="s">
        <v>213</v>
      </c>
      <c r="H424" s="11" t="str">
        <f>HYPERLINK("https://www.airitibooks.com/Detail/Detail?PublicationID=P20201116216", "https://www.airitibooks.com/Detail/Detail?PublicationID=P20201116216")</f>
        <v>https://www.airitibooks.com/Detail/Detail?PublicationID=P20201116216</v>
      </c>
    </row>
    <row r="425" spans="1:8" ht="21" customHeight="1">
      <c r="A425" s="10" t="s">
        <v>42</v>
      </c>
      <c r="B425" s="10" t="s">
        <v>1622</v>
      </c>
      <c r="C425" s="10" t="s">
        <v>176</v>
      </c>
      <c r="D425" s="10" t="s">
        <v>43</v>
      </c>
      <c r="E425" s="10" t="s">
        <v>133</v>
      </c>
      <c r="F425" s="10" t="s">
        <v>152</v>
      </c>
      <c r="G425" s="10" t="s">
        <v>469</v>
      </c>
      <c r="H425" s="11" t="str">
        <f>HYPERLINK("https://www.airitibooks.com/Detail/Detail?PublicationID=P20201116218", "https://www.airitibooks.com/Detail/Detail?PublicationID=P20201116218")</f>
        <v>https://www.airitibooks.com/Detail/Detail?PublicationID=P20201116218</v>
      </c>
    </row>
    <row r="426" spans="1:8" ht="21" customHeight="1">
      <c r="A426" s="10" t="s">
        <v>45</v>
      </c>
      <c r="B426" s="10" t="s">
        <v>1623</v>
      </c>
      <c r="C426" s="10" t="s">
        <v>155</v>
      </c>
      <c r="D426" s="10" t="s">
        <v>46</v>
      </c>
      <c r="E426" s="10" t="s">
        <v>133</v>
      </c>
      <c r="F426" s="10" t="s">
        <v>163</v>
      </c>
      <c r="G426" s="10" t="s">
        <v>585</v>
      </c>
      <c r="H426" s="11" t="str">
        <f>HYPERLINK("https://www.airitibooks.com/Detail/Detail?PublicationID=P20201120008", "https://www.airitibooks.com/Detail/Detail?PublicationID=P20201120008")</f>
        <v>https://www.airitibooks.com/Detail/Detail?PublicationID=P20201120008</v>
      </c>
    </row>
    <row r="427" spans="1:8" ht="21" customHeight="1">
      <c r="A427" s="10" t="s">
        <v>47</v>
      </c>
      <c r="B427" s="10" t="s">
        <v>1624</v>
      </c>
      <c r="C427" s="10" t="s">
        <v>842</v>
      </c>
      <c r="D427" s="10" t="s">
        <v>48</v>
      </c>
      <c r="E427" s="10" t="s">
        <v>133</v>
      </c>
      <c r="F427" s="10" t="s">
        <v>163</v>
      </c>
      <c r="G427" s="10" t="s">
        <v>585</v>
      </c>
      <c r="H427" s="11" t="str">
        <f>HYPERLINK("https://www.airitibooks.com/Detail/Detail?PublicationID=P20201120010", "https://www.airitibooks.com/Detail/Detail?PublicationID=P20201120010")</f>
        <v>https://www.airitibooks.com/Detail/Detail?PublicationID=P20201120010</v>
      </c>
    </row>
    <row r="428" spans="1:8" ht="21" customHeight="1">
      <c r="A428" s="10" t="s">
        <v>1625</v>
      </c>
      <c r="B428" s="10" t="s">
        <v>1626</v>
      </c>
      <c r="C428" s="10" t="s">
        <v>1154</v>
      </c>
      <c r="D428" s="10" t="s">
        <v>1155</v>
      </c>
      <c r="E428" s="10" t="s">
        <v>133</v>
      </c>
      <c r="F428" s="10" t="s">
        <v>172</v>
      </c>
      <c r="G428" s="10" t="s">
        <v>174</v>
      </c>
      <c r="H428" s="11" t="str">
        <f>HYPERLINK("https://www.airitibooks.com/Detail/Detail?PublicationID=P20201120024", "https://www.airitibooks.com/Detail/Detail?PublicationID=P20201120024")</f>
        <v>https://www.airitibooks.com/Detail/Detail?PublicationID=P20201120024</v>
      </c>
    </row>
    <row r="429" spans="1:8" ht="21" customHeight="1">
      <c r="A429" s="10" t="s">
        <v>1627</v>
      </c>
      <c r="B429" s="10" t="s">
        <v>1628</v>
      </c>
      <c r="C429" s="10" t="s">
        <v>1154</v>
      </c>
      <c r="D429" s="10" t="s">
        <v>1629</v>
      </c>
      <c r="E429" s="10" t="s">
        <v>133</v>
      </c>
      <c r="F429" s="10" t="s">
        <v>172</v>
      </c>
      <c r="G429" s="10" t="s">
        <v>174</v>
      </c>
      <c r="H429" s="11" t="str">
        <f>HYPERLINK("https://www.airitibooks.com/Detail/Detail?PublicationID=P20201120025", "https://www.airitibooks.com/Detail/Detail?PublicationID=P20201120025")</f>
        <v>https://www.airitibooks.com/Detail/Detail?PublicationID=P20201120025</v>
      </c>
    </row>
    <row r="430" spans="1:8" ht="21" customHeight="1">
      <c r="A430" s="10" t="s">
        <v>276</v>
      </c>
      <c r="B430" s="10" t="s">
        <v>275</v>
      </c>
      <c r="C430" s="10" t="s">
        <v>165</v>
      </c>
      <c r="D430" s="10" t="s">
        <v>274</v>
      </c>
      <c r="E430" s="10" t="s">
        <v>133</v>
      </c>
      <c r="F430" s="10" t="s">
        <v>183</v>
      </c>
      <c r="G430" s="10" t="s">
        <v>231</v>
      </c>
      <c r="H430" s="11" t="str">
        <f>HYPERLINK("https://www.airitibooks.com/Detail/Detail?PublicationID=P20201120040", "https://www.airitibooks.com/Detail/Detail?PublicationID=P20201120040")</f>
        <v>https://www.airitibooks.com/Detail/Detail?PublicationID=P20201120040</v>
      </c>
    </row>
    <row r="431" spans="1:8" ht="21" customHeight="1">
      <c r="A431" s="10" t="s">
        <v>1630</v>
      </c>
      <c r="B431" s="10" t="s">
        <v>1631</v>
      </c>
      <c r="C431" s="10" t="s">
        <v>1632</v>
      </c>
      <c r="D431" s="10" t="s">
        <v>1633</v>
      </c>
      <c r="E431" s="10" t="s">
        <v>133</v>
      </c>
      <c r="F431" s="10" t="s">
        <v>172</v>
      </c>
      <c r="G431" s="10" t="s">
        <v>174</v>
      </c>
      <c r="H431" s="11" t="str">
        <f>HYPERLINK("https://www.airitibooks.com/Detail/Detail?PublicationID=P20201120046", "https://www.airitibooks.com/Detail/Detail?PublicationID=P20201120046")</f>
        <v>https://www.airitibooks.com/Detail/Detail?PublicationID=P20201120046</v>
      </c>
    </row>
    <row r="432" spans="1:8" ht="21" customHeight="1">
      <c r="A432" s="10" t="s">
        <v>1634</v>
      </c>
      <c r="B432" s="10" t="s">
        <v>1635</v>
      </c>
      <c r="C432" s="10" t="s">
        <v>210</v>
      </c>
      <c r="D432" s="10" t="s">
        <v>1636</v>
      </c>
      <c r="E432" s="10" t="s">
        <v>133</v>
      </c>
      <c r="F432" s="10" t="s">
        <v>208</v>
      </c>
      <c r="G432" s="10" t="s">
        <v>1637</v>
      </c>
      <c r="H432" s="11" t="str">
        <f>HYPERLINK("https://www.airitibooks.com/Detail/Detail?PublicationID=P20201120063", "https://www.airitibooks.com/Detail/Detail?PublicationID=P20201120063")</f>
        <v>https://www.airitibooks.com/Detail/Detail?PublicationID=P20201120063</v>
      </c>
    </row>
    <row r="433" spans="1:8" ht="21" customHeight="1">
      <c r="A433" s="10" t="s">
        <v>1638</v>
      </c>
      <c r="B433" s="10" t="s">
        <v>1639</v>
      </c>
      <c r="C433" s="10" t="s">
        <v>1640</v>
      </c>
      <c r="D433" s="10" t="s">
        <v>1641</v>
      </c>
      <c r="E433" s="10" t="s">
        <v>133</v>
      </c>
      <c r="F433" s="10" t="s">
        <v>152</v>
      </c>
      <c r="G433" s="10" t="s">
        <v>409</v>
      </c>
      <c r="H433" s="11" t="str">
        <f>HYPERLINK("https://www.airitibooks.com/Detail/Detail?PublicationID=P20201120065", "https://www.airitibooks.com/Detail/Detail?PublicationID=P20201120065")</f>
        <v>https://www.airitibooks.com/Detail/Detail?PublicationID=P20201120065</v>
      </c>
    </row>
    <row r="434" spans="1:8" ht="21" customHeight="1">
      <c r="A434" s="10" t="s">
        <v>1642</v>
      </c>
      <c r="B434" s="10" t="s">
        <v>1643</v>
      </c>
      <c r="C434" s="10" t="s">
        <v>1644</v>
      </c>
      <c r="D434" s="10" t="s">
        <v>1645</v>
      </c>
      <c r="E434" s="10" t="s">
        <v>133</v>
      </c>
      <c r="F434" s="10" t="s">
        <v>183</v>
      </c>
      <c r="G434" s="10" t="s">
        <v>231</v>
      </c>
      <c r="H434" s="11" t="str">
        <f>HYPERLINK("https://www.airitibooks.com/Detail/Detail?PublicationID=P20201120086", "https://www.airitibooks.com/Detail/Detail?PublicationID=P20201120086")</f>
        <v>https://www.airitibooks.com/Detail/Detail?PublicationID=P20201120086</v>
      </c>
    </row>
    <row r="435" spans="1:8" ht="21" customHeight="1">
      <c r="A435" s="10" t="s">
        <v>1646</v>
      </c>
      <c r="B435" s="10" t="s">
        <v>1647</v>
      </c>
      <c r="C435" s="10" t="s">
        <v>1644</v>
      </c>
      <c r="D435" s="10" t="s">
        <v>1648</v>
      </c>
      <c r="E435" s="10" t="s">
        <v>133</v>
      </c>
      <c r="F435" s="10" t="s">
        <v>183</v>
      </c>
      <c r="G435" s="10" t="s">
        <v>231</v>
      </c>
      <c r="H435" s="11" t="str">
        <f>HYPERLINK("https://www.airitibooks.com/Detail/Detail?PublicationID=P20201120087", "https://www.airitibooks.com/Detail/Detail?PublicationID=P20201120087")</f>
        <v>https://www.airitibooks.com/Detail/Detail?PublicationID=P20201120087</v>
      </c>
    </row>
    <row r="436" spans="1:8" ht="21" customHeight="1">
      <c r="A436" s="10" t="s">
        <v>1649</v>
      </c>
      <c r="B436" s="10" t="s">
        <v>1650</v>
      </c>
      <c r="C436" s="10" t="s">
        <v>1644</v>
      </c>
      <c r="D436" s="10" t="s">
        <v>1651</v>
      </c>
      <c r="E436" s="10" t="s">
        <v>133</v>
      </c>
      <c r="F436" s="10" t="s">
        <v>183</v>
      </c>
      <c r="G436" s="10" t="s">
        <v>231</v>
      </c>
      <c r="H436" s="11" t="str">
        <f>HYPERLINK("https://www.airitibooks.com/Detail/Detail?PublicationID=P20201120088", "https://www.airitibooks.com/Detail/Detail?PublicationID=P20201120088")</f>
        <v>https://www.airitibooks.com/Detail/Detail?PublicationID=P20201120088</v>
      </c>
    </row>
    <row r="437" spans="1:8" ht="21" customHeight="1">
      <c r="A437" s="10" t="s">
        <v>1652</v>
      </c>
      <c r="B437" s="10" t="s">
        <v>1653</v>
      </c>
      <c r="C437" s="10" t="s">
        <v>1498</v>
      </c>
      <c r="D437" s="10" t="s">
        <v>1654</v>
      </c>
      <c r="E437" s="10" t="s">
        <v>214</v>
      </c>
      <c r="F437" s="10" t="s">
        <v>172</v>
      </c>
      <c r="G437" s="10" t="s">
        <v>1655</v>
      </c>
      <c r="H437" s="11" t="str">
        <f>HYPERLINK("https://www.airitibooks.com/Detail/Detail?PublicationID=P20201120112", "https://www.airitibooks.com/Detail/Detail?PublicationID=P20201120112")</f>
        <v>https://www.airitibooks.com/Detail/Detail?PublicationID=P20201120112</v>
      </c>
    </row>
    <row r="438" spans="1:8" ht="21" customHeight="1">
      <c r="A438" s="10" t="s">
        <v>1656</v>
      </c>
      <c r="B438" s="10" t="s">
        <v>1657</v>
      </c>
      <c r="C438" s="10" t="s">
        <v>1498</v>
      </c>
      <c r="D438" s="10" t="s">
        <v>1658</v>
      </c>
      <c r="E438" s="10" t="s">
        <v>214</v>
      </c>
      <c r="F438" s="10" t="s">
        <v>163</v>
      </c>
      <c r="G438" s="10" t="s">
        <v>420</v>
      </c>
      <c r="H438" s="11" t="str">
        <f>HYPERLINK("https://www.airitibooks.com/Detail/Detail?PublicationID=P20201120140", "https://www.airitibooks.com/Detail/Detail?PublicationID=P20201120140")</f>
        <v>https://www.airitibooks.com/Detail/Detail?PublicationID=P20201120140</v>
      </c>
    </row>
    <row r="439" spans="1:8" ht="21" customHeight="1">
      <c r="A439" s="10" t="s">
        <v>1659</v>
      </c>
      <c r="B439" s="10" t="s">
        <v>1660</v>
      </c>
      <c r="C439" s="10" t="s">
        <v>1661</v>
      </c>
      <c r="D439" s="10" t="s">
        <v>1662</v>
      </c>
      <c r="E439" s="10" t="s">
        <v>214</v>
      </c>
      <c r="F439" s="10" t="s">
        <v>172</v>
      </c>
      <c r="G439" s="10" t="s">
        <v>171</v>
      </c>
      <c r="H439" s="11" t="str">
        <f>HYPERLINK("https://www.airitibooks.com/Detail/Detail?PublicationID=P20201125003", "https://www.airitibooks.com/Detail/Detail?PublicationID=P20201125003")</f>
        <v>https://www.airitibooks.com/Detail/Detail?PublicationID=P20201125003</v>
      </c>
    </row>
    <row r="440" spans="1:8" ht="21" customHeight="1">
      <c r="A440" s="10" t="s">
        <v>1663</v>
      </c>
      <c r="B440" s="10" t="s">
        <v>1664</v>
      </c>
      <c r="C440" s="10" t="s">
        <v>1661</v>
      </c>
      <c r="D440" s="10" t="s">
        <v>1665</v>
      </c>
      <c r="E440" s="10" t="s">
        <v>214</v>
      </c>
      <c r="F440" s="10" t="s">
        <v>172</v>
      </c>
      <c r="G440" s="10" t="s">
        <v>1655</v>
      </c>
      <c r="H440" s="11" t="str">
        <f>HYPERLINK("https://www.airitibooks.com/Detail/Detail?PublicationID=P20201125015", "https://www.airitibooks.com/Detail/Detail?PublicationID=P20201125015")</f>
        <v>https://www.airitibooks.com/Detail/Detail?PublicationID=P20201125015</v>
      </c>
    </row>
    <row r="441" spans="1:8" ht="21" customHeight="1">
      <c r="A441" s="10" t="s">
        <v>1666</v>
      </c>
      <c r="B441" s="10" t="s">
        <v>1667</v>
      </c>
      <c r="C441" s="10" t="s">
        <v>1661</v>
      </c>
      <c r="D441" s="10" t="s">
        <v>1668</v>
      </c>
      <c r="E441" s="10" t="s">
        <v>214</v>
      </c>
      <c r="F441" s="10" t="s">
        <v>142</v>
      </c>
      <c r="G441" s="10" t="s">
        <v>1669</v>
      </c>
      <c r="H441" s="11" t="str">
        <f>HYPERLINK("https://www.airitibooks.com/Detail/Detail?PublicationID=P20201125027", "https://www.airitibooks.com/Detail/Detail?PublicationID=P20201125027")</f>
        <v>https://www.airitibooks.com/Detail/Detail?PublicationID=P20201125027</v>
      </c>
    </row>
    <row r="442" spans="1:8" ht="21" customHeight="1">
      <c r="A442" s="10" t="s">
        <v>1670</v>
      </c>
      <c r="B442" s="10" t="s">
        <v>1671</v>
      </c>
      <c r="C442" s="10" t="s">
        <v>461</v>
      </c>
      <c r="D442" s="10" t="s">
        <v>1672</v>
      </c>
      <c r="E442" s="10" t="s">
        <v>133</v>
      </c>
      <c r="F442" s="10" t="s">
        <v>152</v>
      </c>
      <c r="G442" s="10" t="s">
        <v>469</v>
      </c>
      <c r="H442" s="11" t="str">
        <f>HYPERLINK("https://www.airitibooks.com/Detail/Detail?PublicationID=P20201127040", "https://www.airitibooks.com/Detail/Detail?PublicationID=P20201127040")</f>
        <v>https://www.airitibooks.com/Detail/Detail?PublicationID=P20201127040</v>
      </c>
    </row>
    <row r="443" spans="1:8" ht="21" customHeight="1">
      <c r="A443" s="10" t="s">
        <v>1673</v>
      </c>
      <c r="B443" s="10" t="s">
        <v>1674</v>
      </c>
      <c r="C443" s="10" t="s">
        <v>461</v>
      </c>
      <c r="D443" s="10" t="s">
        <v>1675</v>
      </c>
      <c r="E443" s="10" t="s">
        <v>133</v>
      </c>
      <c r="F443" s="10" t="s">
        <v>183</v>
      </c>
      <c r="G443" s="10" t="s">
        <v>213</v>
      </c>
      <c r="H443" s="11" t="str">
        <f>HYPERLINK("https://www.airitibooks.com/Detail/Detail?PublicationID=P20201127041", "https://www.airitibooks.com/Detail/Detail?PublicationID=P20201127041")</f>
        <v>https://www.airitibooks.com/Detail/Detail?PublicationID=P20201127041</v>
      </c>
    </row>
    <row r="444" spans="1:8" ht="21" customHeight="1">
      <c r="A444" s="10" t="s">
        <v>1676</v>
      </c>
      <c r="B444" s="10" t="s">
        <v>1677</v>
      </c>
      <c r="C444" s="10" t="s">
        <v>155</v>
      </c>
      <c r="D444" s="10" t="s">
        <v>1678</v>
      </c>
      <c r="E444" s="10" t="s">
        <v>133</v>
      </c>
      <c r="F444" s="10" t="s">
        <v>163</v>
      </c>
      <c r="G444" s="10" t="s">
        <v>585</v>
      </c>
      <c r="H444" s="11" t="str">
        <f>HYPERLINK("https://www.airitibooks.com/Detail/Detail?PublicationID=P20201127063", "https://www.airitibooks.com/Detail/Detail?PublicationID=P20201127063")</f>
        <v>https://www.airitibooks.com/Detail/Detail?PublicationID=P20201127063</v>
      </c>
    </row>
    <row r="445" spans="1:8" ht="21" customHeight="1">
      <c r="A445" s="10" t="s">
        <v>1679</v>
      </c>
      <c r="B445" s="10" t="s">
        <v>1680</v>
      </c>
      <c r="C445" s="10" t="s">
        <v>155</v>
      </c>
      <c r="D445" s="10" t="s">
        <v>1681</v>
      </c>
      <c r="E445" s="10" t="s">
        <v>133</v>
      </c>
      <c r="F445" s="10" t="s">
        <v>163</v>
      </c>
      <c r="G445" s="10" t="s">
        <v>585</v>
      </c>
      <c r="H445" s="11" t="str">
        <f>HYPERLINK("https://www.airitibooks.com/Detail/Detail?PublicationID=P20201127071", "https://www.airitibooks.com/Detail/Detail?PublicationID=P20201127071")</f>
        <v>https://www.airitibooks.com/Detail/Detail?PublicationID=P20201127071</v>
      </c>
    </row>
    <row r="446" spans="1:8" ht="21" customHeight="1">
      <c r="A446" s="10" t="s">
        <v>1682</v>
      </c>
      <c r="B446" s="10" t="s">
        <v>1683</v>
      </c>
      <c r="C446" s="10" t="s">
        <v>155</v>
      </c>
      <c r="D446" s="10" t="s">
        <v>1684</v>
      </c>
      <c r="E446" s="10" t="s">
        <v>133</v>
      </c>
      <c r="F446" s="10" t="s">
        <v>152</v>
      </c>
      <c r="G446" s="10" t="s">
        <v>30</v>
      </c>
      <c r="H446" s="11" t="str">
        <f>HYPERLINK("https://www.airitibooks.com/Detail/Detail?PublicationID=P20201127078", "https://www.airitibooks.com/Detail/Detail?PublicationID=P20201127078")</f>
        <v>https://www.airitibooks.com/Detail/Detail?PublicationID=P20201127078</v>
      </c>
    </row>
    <row r="447" spans="1:8" ht="21" customHeight="1">
      <c r="A447" s="10" t="s">
        <v>21</v>
      </c>
      <c r="B447" s="10" t="s">
        <v>1685</v>
      </c>
      <c r="C447" s="10" t="s">
        <v>155</v>
      </c>
      <c r="D447" s="10" t="s">
        <v>22</v>
      </c>
      <c r="E447" s="10" t="s">
        <v>133</v>
      </c>
      <c r="F447" s="10" t="s">
        <v>163</v>
      </c>
      <c r="G447" s="10" t="s">
        <v>420</v>
      </c>
      <c r="H447" s="11" t="str">
        <f>HYPERLINK("https://www.airitibooks.com/Detail/Detail?PublicationID=P20201127083", "https://www.airitibooks.com/Detail/Detail?PublicationID=P20201127083")</f>
        <v>https://www.airitibooks.com/Detail/Detail?PublicationID=P20201127083</v>
      </c>
    </row>
    <row r="448" spans="1:8" ht="21" customHeight="1">
      <c r="A448" s="10" t="s">
        <v>1686</v>
      </c>
      <c r="B448" s="10" t="s">
        <v>1687</v>
      </c>
      <c r="C448" s="10" t="s">
        <v>165</v>
      </c>
      <c r="D448" s="10" t="s">
        <v>1688</v>
      </c>
      <c r="E448" s="10" t="s">
        <v>133</v>
      </c>
      <c r="F448" s="10" t="s">
        <v>172</v>
      </c>
      <c r="G448" s="10" t="s">
        <v>174</v>
      </c>
      <c r="H448" s="11" t="str">
        <f>HYPERLINK("https://www.airitibooks.com/Detail/Detail?PublicationID=P20201127128", "https://www.airitibooks.com/Detail/Detail?PublicationID=P20201127128")</f>
        <v>https://www.airitibooks.com/Detail/Detail?PublicationID=P20201127128</v>
      </c>
    </row>
    <row r="449" spans="1:8" ht="21" customHeight="1">
      <c r="A449" s="10" t="s">
        <v>1689</v>
      </c>
      <c r="B449" s="10" t="s">
        <v>1690</v>
      </c>
      <c r="C449" s="10" t="s">
        <v>165</v>
      </c>
      <c r="D449" s="10" t="s">
        <v>1691</v>
      </c>
      <c r="E449" s="10" t="s">
        <v>133</v>
      </c>
      <c r="F449" s="10" t="s">
        <v>152</v>
      </c>
      <c r="G449" s="10" t="s">
        <v>359</v>
      </c>
      <c r="H449" s="11" t="str">
        <f>HYPERLINK("https://www.airitibooks.com/Detail/Detail?PublicationID=P20201127129", "https://www.airitibooks.com/Detail/Detail?PublicationID=P20201127129")</f>
        <v>https://www.airitibooks.com/Detail/Detail?PublicationID=P20201127129</v>
      </c>
    </row>
    <row r="450" spans="1:8" ht="21" customHeight="1">
      <c r="A450" s="10" t="s">
        <v>31</v>
      </c>
      <c r="B450" s="10" t="s">
        <v>1692</v>
      </c>
      <c r="C450" s="10" t="s">
        <v>165</v>
      </c>
      <c r="D450" s="10" t="s">
        <v>32</v>
      </c>
      <c r="E450" s="10" t="s">
        <v>133</v>
      </c>
      <c r="F450" s="10" t="s">
        <v>152</v>
      </c>
      <c r="G450" s="10" t="s">
        <v>151</v>
      </c>
      <c r="H450" s="11" t="str">
        <f>HYPERLINK("https://www.airitibooks.com/Detail/Detail?PublicationID=P20201127133", "https://www.airitibooks.com/Detail/Detail?PublicationID=P20201127133")</f>
        <v>https://www.airitibooks.com/Detail/Detail?PublicationID=P20201127133</v>
      </c>
    </row>
    <row r="451" spans="1:8" ht="21" customHeight="1">
      <c r="A451" s="10" t="s">
        <v>1693</v>
      </c>
      <c r="B451" s="10" t="s">
        <v>1694</v>
      </c>
      <c r="C451" s="10" t="s">
        <v>165</v>
      </c>
      <c r="D451" s="10" t="s">
        <v>1695</v>
      </c>
      <c r="E451" s="10" t="s">
        <v>133</v>
      </c>
      <c r="F451" s="10" t="s">
        <v>172</v>
      </c>
      <c r="G451" s="10" t="s">
        <v>174</v>
      </c>
      <c r="H451" s="11" t="str">
        <f>HYPERLINK("https://www.airitibooks.com/Detail/Detail?PublicationID=P20201127134", "https://www.airitibooks.com/Detail/Detail?PublicationID=P20201127134")</f>
        <v>https://www.airitibooks.com/Detail/Detail?PublicationID=P20201127134</v>
      </c>
    </row>
    <row r="452" spans="1:8" ht="21" customHeight="1">
      <c r="A452" s="10" t="s">
        <v>1696</v>
      </c>
      <c r="B452" s="10" t="s">
        <v>1697</v>
      </c>
      <c r="C452" s="10" t="s">
        <v>1150</v>
      </c>
      <c r="D452" s="10" t="s">
        <v>1698</v>
      </c>
      <c r="E452" s="10" t="s">
        <v>133</v>
      </c>
      <c r="F452" s="10" t="s">
        <v>172</v>
      </c>
      <c r="G452" s="10" t="s">
        <v>662</v>
      </c>
      <c r="H452" s="11" t="str">
        <f>HYPERLINK("https://www.airitibooks.com/Detail/Detail?PublicationID=P20201127189", "https://www.airitibooks.com/Detail/Detail?PublicationID=P20201127189")</f>
        <v>https://www.airitibooks.com/Detail/Detail?PublicationID=P20201127189</v>
      </c>
    </row>
    <row r="453" spans="1:8" ht="21" customHeight="1">
      <c r="A453" s="10" t="s">
        <v>1699</v>
      </c>
      <c r="B453" s="10" t="s">
        <v>1700</v>
      </c>
      <c r="C453" s="10" t="s">
        <v>1150</v>
      </c>
      <c r="D453" s="10" t="s">
        <v>1698</v>
      </c>
      <c r="E453" s="10" t="s">
        <v>133</v>
      </c>
      <c r="F453" s="10" t="s">
        <v>172</v>
      </c>
      <c r="G453" s="10" t="s">
        <v>662</v>
      </c>
      <c r="H453" s="11" t="str">
        <f>HYPERLINK("https://www.airitibooks.com/Detail/Detail?PublicationID=P20201127190", "https://www.airitibooks.com/Detail/Detail?PublicationID=P20201127190")</f>
        <v>https://www.airitibooks.com/Detail/Detail?PublicationID=P20201127190</v>
      </c>
    </row>
    <row r="454" spans="1:8" ht="21" customHeight="1">
      <c r="A454" s="10" t="s">
        <v>1701</v>
      </c>
      <c r="B454" s="10" t="s">
        <v>1702</v>
      </c>
      <c r="C454" s="10" t="s">
        <v>1703</v>
      </c>
      <c r="D454" s="10" t="s">
        <v>1695</v>
      </c>
      <c r="E454" s="10" t="s">
        <v>133</v>
      </c>
      <c r="F454" s="10" t="s">
        <v>172</v>
      </c>
      <c r="G454" s="10" t="s">
        <v>174</v>
      </c>
      <c r="H454" s="11" t="str">
        <f>HYPERLINK("https://www.airitibooks.com/Detail/Detail?PublicationID=P20201127215", "https://www.airitibooks.com/Detail/Detail?PublicationID=P20201127215")</f>
        <v>https://www.airitibooks.com/Detail/Detail?PublicationID=P20201127215</v>
      </c>
    </row>
    <row r="455" spans="1:8" ht="21" customHeight="1">
      <c r="A455" s="10" t="s">
        <v>1704</v>
      </c>
      <c r="B455" s="10" t="s">
        <v>1705</v>
      </c>
      <c r="C455" s="10" t="s">
        <v>1706</v>
      </c>
      <c r="D455" s="10" t="s">
        <v>1707</v>
      </c>
      <c r="E455" s="10" t="s">
        <v>133</v>
      </c>
      <c r="F455" s="10" t="s">
        <v>183</v>
      </c>
      <c r="G455" s="10" t="s">
        <v>213</v>
      </c>
      <c r="H455" s="11" t="str">
        <f>HYPERLINK("https://www.airitibooks.com/Detail/Detail?PublicationID=P20201127221", "https://www.airitibooks.com/Detail/Detail?PublicationID=P20201127221")</f>
        <v>https://www.airitibooks.com/Detail/Detail?PublicationID=P20201127221</v>
      </c>
    </row>
    <row r="456" spans="1:8" ht="21" customHeight="1">
      <c r="A456" s="10" t="s">
        <v>1708</v>
      </c>
      <c r="B456" s="10" t="s">
        <v>1709</v>
      </c>
      <c r="C456" s="10" t="s">
        <v>1150</v>
      </c>
      <c r="D456" s="10" t="s">
        <v>1710</v>
      </c>
      <c r="E456" s="10" t="s">
        <v>133</v>
      </c>
      <c r="F456" s="10" t="s">
        <v>172</v>
      </c>
      <c r="G456" s="10" t="s">
        <v>174</v>
      </c>
      <c r="H456" s="11" t="str">
        <f>HYPERLINK("https://www.airitibooks.com/Detail/Detail?PublicationID=P20201127225", "https://www.airitibooks.com/Detail/Detail?PublicationID=P20201127225")</f>
        <v>https://www.airitibooks.com/Detail/Detail?PublicationID=P20201127225</v>
      </c>
    </row>
    <row r="457" spans="1:8" ht="21" customHeight="1">
      <c r="A457" s="10" t="s">
        <v>1711</v>
      </c>
      <c r="B457" s="10" t="s">
        <v>1712</v>
      </c>
      <c r="C457" s="10" t="s">
        <v>1596</v>
      </c>
      <c r="D457" s="10" t="s">
        <v>1713</v>
      </c>
      <c r="E457" s="10" t="s">
        <v>133</v>
      </c>
      <c r="F457" s="10" t="s">
        <v>172</v>
      </c>
      <c r="G457" s="10" t="s">
        <v>171</v>
      </c>
      <c r="H457" s="11" t="str">
        <f>HYPERLINK("https://www.airitibooks.com/Detail/Detail?PublicationID=P20201127234", "https://www.airitibooks.com/Detail/Detail?PublicationID=P20201127234")</f>
        <v>https://www.airitibooks.com/Detail/Detail?PublicationID=P20201127234</v>
      </c>
    </row>
    <row r="458" spans="1:8" ht="21" customHeight="1">
      <c r="A458" s="10" t="s">
        <v>1714</v>
      </c>
      <c r="B458" s="10" t="s">
        <v>1715</v>
      </c>
      <c r="C458" s="10" t="s">
        <v>1129</v>
      </c>
      <c r="D458" s="10" t="s">
        <v>1716</v>
      </c>
      <c r="E458" s="10" t="s">
        <v>133</v>
      </c>
      <c r="F458" s="10" t="s">
        <v>183</v>
      </c>
      <c r="G458" s="10" t="s">
        <v>213</v>
      </c>
      <c r="H458" s="11" t="str">
        <f>HYPERLINK("https://www.airitibooks.com/Detail/Detail?PublicationID=P20201127240", "https://www.airitibooks.com/Detail/Detail?PublicationID=P20201127240")</f>
        <v>https://www.airitibooks.com/Detail/Detail?PublicationID=P20201127240</v>
      </c>
    </row>
    <row r="459" spans="1:8" ht="21" customHeight="1">
      <c r="A459" s="10" t="s">
        <v>1717</v>
      </c>
      <c r="B459" s="10" t="s">
        <v>1718</v>
      </c>
      <c r="C459" s="10" t="s">
        <v>1294</v>
      </c>
      <c r="D459" s="10" t="s">
        <v>1719</v>
      </c>
      <c r="E459" s="10" t="s">
        <v>133</v>
      </c>
      <c r="F459" s="10" t="s">
        <v>172</v>
      </c>
      <c r="G459" s="10" t="s">
        <v>174</v>
      </c>
      <c r="H459" s="11" t="str">
        <f>HYPERLINK("https://www.airitibooks.com/Detail/Detail?PublicationID=P20201127252", "https://www.airitibooks.com/Detail/Detail?PublicationID=P20201127252")</f>
        <v>https://www.airitibooks.com/Detail/Detail?PublicationID=P20201127252</v>
      </c>
    </row>
    <row r="460" spans="1:8" ht="21" customHeight="1">
      <c r="A460" s="10" t="s">
        <v>1720</v>
      </c>
      <c r="B460" s="10" t="s">
        <v>1721</v>
      </c>
      <c r="C460" s="10" t="s">
        <v>1129</v>
      </c>
      <c r="D460" s="10" t="s">
        <v>1722</v>
      </c>
      <c r="E460" s="10" t="s">
        <v>133</v>
      </c>
      <c r="F460" s="10" t="s">
        <v>183</v>
      </c>
      <c r="G460" s="10" t="s">
        <v>213</v>
      </c>
      <c r="H460" s="11" t="str">
        <f>HYPERLINK("https://www.airitibooks.com/Detail/Detail?PublicationID=P20201127263", "https://www.airitibooks.com/Detail/Detail?PublicationID=P20201127263")</f>
        <v>https://www.airitibooks.com/Detail/Detail?PublicationID=P20201127263</v>
      </c>
    </row>
    <row r="461" spans="1:8" ht="21" customHeight="1">
      <c r="A461" s="10" t="s">
        <v>1723</v>
      </c>
      <c r="B461" s="10" t="s">
        <v>1724</v>
      </c>
      <c r="C461" s="10" t="s">
        <v>1596</v>
      </c>
      <c r="D461" s="10" t="s">
        <v>1725</v>
      </c>
      <c r="E461" s="10" t="s">
        <v>133</v>
      </c>
      <c r="F461" s="10" t="s">
        <v>163</v>
      </c>
      <c r="G461" s="10" t="s">
        <v>1347</v>
      </c>
      <c r="H461" s="11" t="str">
        <f>HYPERLINK("https://www.airitibooks.com/Detail/Detail?PublicationID=P20201127266", "https://www.airitibooks.com/Detail/Detail?PublicationID=P20201127266")</f>
        <v>https://www.airitibooks.com/Detail/Detail?PublicationID=P20201127266</v>
      </c>
    </row>
    <row r="462" spans="1:8" ht="21" customHeight="1">
      <c r="A462" s="10" t="s">
        <v>1726</v>
      </c>
      <c r="B462" s="10" t="s">
        <v>1727</v>
      </c>
      <c r="C462" s="10" t="s">
        <v>1706</v>
      </c>
      <c r="D462" s="10" t="s">
        <v>1728</v>
      </c>
      <c r="E462" s="10" t="s">
        <v>133</v>
      </c>
      <c r="F462" s="10" t="s">
        <v>172</v>
      </c>
      <c r="G462" s="10" t="s">
        <v>174</v>
      </c>
      <c r="H462" s="11" t="str">
        <f>HYPERLINK("https://www.airitibooks.com/Detail/Detail?PublicationID=P20201127289", "https://www.airitibooks.com/Detail/Detail?PublicationID=P20201127289")</f>
        <v>https://www.airitibooks.com/Detail/Detail?PublicationID=P20201127289</v>
      </c>
    </row>
    <row r="463" spans="1:8" ht="21" customHeight="1">
      <c r="A463" s="10" t="s">
        <v>1729</v>
      </c>
      <c r="B463" s="10" t="s">
        <v>1730</v>
      </c>
      <c r="C463" s="10" t="s">
        <v>1596</v>
      </c>
      <c r="D463" s="10" t="s">
        <v>105</v>
      </c>
      <c r="E463" s="10" t="s">
        <v>133</v>
      </c>
      <c r="F463" s="10" t="s">
        <v>696</v>
      </c>
      <c r="G463" s="10" t="s">
        <v>839</v>
      </c>
      <c r="H463" s="11" t="str">
        <f>HYPERLINK("https://www.airitibooks.com/Detail/Detail?PublicationID=P20201127291", "https://www.airitibooks.com/Detail/Detail?PublicationID=P20201127291")</f>
        <v>https://www.airitibooks.com/Detail/Detail?PublicationID=P20201127291</v>
      </c>
    </row>
    <row r="464" spans="1:8" ht="21" customHeight="1">
      <c r="A464" s="10" t="s">
        <v>1731</v>
      </c>
      <c r="B464" s="10" t="s">
        <v>1732</v>
      </c>
      <c r="C464" s="10" t="s">
        <v>88</v>
      </c>
      <c r="D464" s="10" t="s">
        <v>1733</v>
      </c>
      <c r="E464" s="10" t="s">
        <v>133</v>
      </c>
      <c r="F464" s="10" t="s">
        <v>163</v>
      </c>
      <c r="G464" s="10" t="s">
        <v>420</v>
      </c>
      <c r="H464" s="11" t="str">
        <f>HYPERLINK("https://www.airitibooks.com/Detail/Detail?PublicationID=P20201127299", "https://www.airitibooks.com/Detail/Detail?PublicationID=P20201127299")</f>
        <v>https://www.airitibooks.com/Detail/Detail?PublicationID=P20201127299</v>
      </c>
    </row>
    <row r="465" spans="1:8" ht="21" customHeight="1">
      <c r="A465" s="10" t="s">
        <v>1734</v>
      </c>
      <c r="B465" s="10" t="s">
        <v>1735</v>
      </c>
      <c r="C465" s="10" t="s">
        <v>88</v>
      </c>
      <c r="D465" s="10" t="s">
        <v>1733</v>
      </c>
      <c r="E465" s="10" t="s">
        <v>133</v>
      </c>
      <c r="F465" s="10" t="s">
        <v>163</v>
      </c>
      <c r="G465" s="10" t="s">
        <v>420</v>
      </c>
      <c r="H465" s="11" t="str">
        <f>HYPERLINK("https://www.airitibooks.com/Detail/Detail?PublicationID=P20201127302", "https://www.airitibooks.com/Detail/Detail?PublicationID=P20201127302")</f>
        <v>https://www.airitibooks.com/Detail/Detail?PublicationID=P20201127302</v>
      </c>
    </row>
    <row r="466" spans="1:8" ht="21" customHeight="1">
      <c r="A466" s="10" t="s">
        <v>1736</v>
      </c>
      <c r="B466" s="10" t="s">
        <v>1737</v>
      </c>
      <c r="C466" s="10" t="s">
        <v>88</v>
      </c>
      <c r="D466" s="10" t="s">
        <v>1733</v>
      </c>
      <c r="E466" s="10" t="s">
        <v>133</v>
      </c>
      <c r="F466" s="10" t="s">
        <v>163</v>
      </c>
      <c r="G466" s="10" t="s">
        <v>420</v>
      </c>
      <c r="H466" s="11" t="str">
        <f>HYPERLINK("https://www.airitibooks.com/Detail/Detail?PublicationID=P20201127303", "https://www.airitibooks.com/Detail/Detail?PublicationID=P20201127303")</f>
        <v>https://www.airitibooks.com/Detail/Detail?PublicationID=P20201127303</v>
      </c>
    </row>
    <row r="467" spans="1:8" ht="21" customHeight="1">
      <c r="A467" s="10" t="s">
        <v>1738</v>
      </c>
      <c r="B467" s="10" t="s">
        <v>1739</v>
      </c>
      <c r="C467" s="10" t="s">
        <v>1740</v>
      </c>
      <c r="D467" s="10" t="s">
        <v>1741</v>
      </c>
      <c r="E467" s="10" t="s">
        <v>133</v>
      </c>
      <c r="F467" s="10" t="s">
        <v>163</v>
      </c>
      <c r="G467" s="10" t="s">
        <v>585</v>
      </c>
      <c r="H467" s="11" t="str">
        <f>HYPERLINK("https://www.airitibooks.com/Detail/Detail?PublicationID=P20201127307", "https://www.airitibooks.com/Detail/Detail?PublicationID=P20201127307")</f>
        <v>https://www.airitibooks.com/Detail/Detail?PublicationID=P20201127307</v>
      </c>
    </row>
    <row r="468" spans="1:8" ht="21" customHeight="1">
      <c r="A468" s="10" t="s">
        <v>1742</v>
      </c>
      <c r="B468" s="10" t="s">
        <v>1743</v>
      </c>
      <c r="C468" s="10" t="s">
        <v>1740</v>
      </c>
      <c r="D468" s="10" t="s">
        <v>1744</v>
      </c>
      <c r="E468" s="10" t="s">
        <v>133</v>
      </c>
      <c r="F468" s="10" t="s">
        <v>163</v>
      </c>
      <c r="G468" s="10" t="s">
        <v>585</v>
      </c>
      <c r="H468" s="11" t="str">
        <f>HYPERLINK("https://www.airitibooks.com/Detail/Detail?PublicationID=P20201127324", "https://www.airitibooks.com/Detail/Detail?PublicationID=P20201127324")</f>
        <v>https://www.airitibooks.com/Detail/Detail?PublicationID=P20201127324</v>
      </c>
    </row>
    <row r="469" spans="1:8" ht="21" customHeight="1">
      <c r="A469" s="10" t="s">
        <v>1745</v>
      </c>
      <c r="B469" s="10" t="s">
        <v>1746</v>
      </c>
      <c r="C469" s="10" t="s">
        <v>1661</v>
      </c>
      <c r="D469" s="10" t="s">
        <v>1567</v>
      </c>
      <c r="E469" s="10" t="s">
        <v>214</v>
      </c>
      <c r="F469" s="10" t="s">
        <v>172</v>
      </c>
      <c r="G469" s="10" t="s">
        <v>448</v>
      </c>
      <c r="H469" s="11" t="str">
        <f>HYPERLINK("https://www.airitibooks.com/Detail/Detail?PublicationID=P20201127462", "https://www.airitibooks.com/Detail/Detail?PublicationID=P20201127462")</f>
        <v>https://www.airitibooks.com/Detail/Detail?PublicationID=P20201127462</v>
      </c>
    </row>
    <row r="470" spans="1:8" ht="21" customHeight="1">
      <c r="A470" s="10" t="s">
        <v>1747</v>
      </c>
      <c r="B470" s="10" t="s">
        <v>1748</v>
      </c>
      <c r="C470" s="10" t="s">
        <v>1749</v>
      </c>
      <c r="D470" s="10" t="s">
        <v>1750</v>
      </c>
      <c r="E470" s="10" t="s">
        <v>214</v>
      </c>
      <c r="F470" s="10" t="s">
        <v>126</v>
      </c>
      <c r="G470" s="10" t="s">
        <v>1751</v>
      </c>
      <c r="H470" s="11" t="str">
        <f>HYPERLINK("https://www.airitibooks.com/Detail/Detail?PublicationID=P20201127467", "https://www.airitibooks.com/Detail/Detail?PublicationID=P20201127467")</f>
        <v>https://www.airitibooks.com/Detail/Detail?PublicationID=P20201127467</v>
      </c>
    </row>
    <row r="471" spans="1:8" ht="21" customHeight="1">
      <c r="A471" s="10" t="s">
        <v>1752</v>
      </c>
      <c r="B471" s="10" t="s">
        <v>1753</v>
      </c>
      <c r="C471" s="10" t="s">
        <v>1749</v>
      </c>
      <c r="D471" s="10" t="s">
        <v>1750</v>
      </c>
      <c r="E471" s="10" t="s">
        <v>133</v>
      </c>
      <c r="F471" s="10" t="s">
        <v>126</v>
      </c>
      <c r="G471" s="10" t="s">
        <v>1751</v>
      </c>
      <c r="H471" s="11" t="str">
        <f>HYPERLINK("https://www.airitibooks.com/Detail/Detail?PublicationID=P20201127468", "https://www.airitibooks.com/Detail/Detail?PublicationID=P20201127468")</f>
        <v>https://www.airitibooks.com/Detail/Detail?PublicationID=P20201127468</v>
      </c>
    </row>
    <row r="472" spans="1:8" ht="21" customHeight="1">
      <c r="A472" s="10" t="s">
        <v>1754</v>
      </c>
      <c r="B472" s="10" t="s">
        <v>1755</v>
      </c>
      <c r="C472" s="10" t="s">
        <v>1756</v>
      </c>
      <c r="D472" s="10" t="s">
        <v>1757</v>
      </c>
      <c r="E472" s="10" t="s">
        <v>133</v>
      </c>
      <c r="F472" s="10" t="s">
        <v>183</v>
      </c>
      <c r="G472" s="10" t="s">
        <v>231</v>
      </c>
      <c r="H472" s="11" t="str">
        <f>HYPERLINK("https://www.airitibooks.com/Detail/Detail?PublicationID=P20201204037", "https://www.airitibooks.com/Detail/Detail?PublicationID=P20201204037")</f>
        <v>https://www.airitibooks.com/Detail/Detail?PublicationID=P20201204037</v>
      </c>
    </row>
    <row r="473" spans="1:8" ht="21" customHeight="1">
      <c r="A473" s="10" t="s">
        <v>1758</v>
      </c>
      <c r="B473" s="10" t="s">
        <v>1759</v>
      </c>
      <c r="C473" s="10" t="s">
        <v>461</v>
      </c>
      <c r="D473" s="10" t="s">
        <v>1760</v>
      </c>
      <c r="E473" s="10" t="s">
        <v>133</v>
      </c>
      <c r="F473" s="10" t="s">
        <v>183</v>
      </c>
      <c r="G473" s="10" t="s">
        <v>213</v>
      </c>
      <c r="H473" s="11" t="str">
        <f>HYPERLINK("https://www.airitibooks.com/Detail/Detail?PublicationID=P20201204043", "https://www.airitibooks.com/Detail/Detail?PublicationID=P20201204043")</f>
        <v>https://www.airitibooks.com/Detail/Detail?PublicationID=P20201204043</v>
      </c>
    </row>
    <row r="474" spans="1:8" ht="21" customHeight="1">
      <c r="A474" s="10" t="s">
        <v>1761</v>
      </c>
      <c r="B474" s="10" t="s">
        <v>1762</v>
      </c>
      <c r="C474" s="10" t="s">
        <v>461</v>
      </c>
      <c r="D474" s="10" t="s">
        <v>1763</v>
      </c>
      <c r="E474" s="10" t="s">
        <v>133</v>
      </c>
      <c r="F474" s="10" t="s">
        <v>152</v>
      </c>
      <c r="G474" s="10" t="s">
        <v>30</v>
      </c>
      <c r="H474" s="11" t="str">
        <f>HYPERLINK("https://www.airitibooks.com/Detail/Detail?PublicationID=P20201204050", "https://www.airitibooks.com/Detail/Detail?PublicationID=P20201204050")</f>
        <v>https://www.airitibooks.com/Detail/Detail?PublicationID=P20201204050</v>
      </c>
    </row>
    <row r="475" spans="1:8" ht="21" customHeight="1">
      <c r="A475" s="10" t="s">
        <v>1764</v>
      </c>
      <c r="B475" s="10" t="s">
        <v>1765</v>
      </c>
      <c r="C475" s="10" t="s">
        <v>461</v>
      </c>
      <c r="D475" s="10" t="s">
        <v>1766</v>
      </c>
      <c r="E475" s="10" t="s">
        <v>133</v>
      </c>
      <c r="F475" s="10" t="s">
        <v>183</v>
      </c>
      <c r="G475" s="10" t="s">
        <v>506</v>
      </c>
      <c r="H475" s="11" t="str">
        <f>HYPERLINK("https://www.airitibooks.com/Detail/Detail?PublicationID=P20201204057", "https://www.airitibooks.com/Detail/Detail?PublicationID=P20201204057")</f>
        <v>https://www.airitibooks.com/Detail/Detail?PublicationID=P20201204057</v>
      </c>
    </row>
    <row r="476" spans="1:8" ht="21" customHeight="1">
      <c r="A476" s="10" t="s">
        <v>1767</v>
      </c>
      <c r="B476" s="10" t="s">
        <v>1768</v>
      </c>
      <c r="C476" s="10" t="s">
        <v>461</v>
      </c>
      <c r="D476" s="10" t="s">
        <v>1769</v>
      </c>
      <c r="E476" s="10" t="s">
        <v>133</v>
      </c>
      <c r="F476" s="10" t="s">
        <v>152</v>
      </c>
      <c r="G476" s="10" t="s">
        <v>674</v>
      </c>
      <c r="H476" s="11" t="str">
        <f>HYPERLINK("https://www.airitibooks.com/Detail/Detail?PublicationID=P20201204058", "https://www.airitibooks.com/Detail/Detail?PublicationID=P20201204058")</f>
        <v>https://www.airitibooks.com/Detail/Detail?PublicationID=P20201204058</v>
      </c>
    </row>
    <row r="477" spans="1:8" ht="21" customHeight="1">
      <c r="A477" s="10" t="s">
        <v>1770</v>
      </c>
      <c r="B477" s="10" t="s">
        <v>1771</v>
      </c>
      <c r="C477" s="10" t="s">
        <v>541</v>
      </c>
      <c r="D477" s="10" t="s">
        <v>1772</v>
      </c>
      <c r="E477" s="10" t="s">
        <v>133</v>
      </c>
      <c r="F477" s="10" t="s">
        <v>152</v>
      </c>
      <c r="G477" s="10" t="s">
        <v>359</v>
      </c>
      <c r="H477" s="11" t="str">
        <f>HYPERLINK("https://www.airitibooks.com/Detail/Detail?PublicationID=P20201204123", "https://www.airitibooks.com/Detail/Detail?PublicationID=P20201204123")</f>
        <v>https://www.airitibooks.com/Detail/Detail?PublicationID=P20201204123</v>
      </c>
    </row>
    <row r="478" spans="1:8" ht="21" customHeight="1">
      <c r="A478" s="10" t="s">
        <v>1773</v>
      </c>
      <c r="B478" s="10" t="s">
        <v>1774</v>
      </c>
      <c r="C478" s="10" t="s">
        <v>541</v>
      </c>
      <c r="D478" s="10" t="s">
        <v>1775</v>
      </c>
      <c r="E478" s="10" t="s">
        <v>133</v>
      </c>
      <c r="F478" s="10" t="s">
        <v>152</v>
      </c>
      <c r="G478" s="10" t="s">
        <v>359</v>
      </c>
      <c r="H478" s="11" t="str">
        <f>HYPERLINK("https://www.airitibooks.com/Detail/Detail?PublicationID=P20201204124", "https://www.airitibooks.com/Detail/Detail?PublicationID=P20201204124")</f>
        <v>https://www.airitibooks.com/Detail/Detail?PublicationID=P20201204124</v>
      </c>
    </row>
    <row r="479" spans="1:8" ht="21" customHeight="1">
      <c r="A479" s="10" t="s">
        <v>1776</v>
      </c>
      <c r="B479" s="10" t="s">
        <v>1777</v>
      </c>
      <c r="C479" s="10" t="s">
        <v>176</v>
      </c>
      <c r="D479" s="10" t="s">
        <v>73</v>
      </c>
      <c r="E479" s="10" t="s">
        <v>133</v>
      </c>
      <c r="F479" s="10" t="s">
        <v>183</v>
      </c>
      <c r="G479" s="10" t="s">
        <v>213</v>
      </c>
      <c r="H479" s="11" t="str">
        <f>HYPERLINK("https://www.airitibooks.com/Detail/Detail?PublicationID=P20201204125", "https://www.airitibooks.com/Detail/Detail?PublicationID=P20201204125")</f>
        <v>https://www.airitibooks.com/Detail/Detail?PublicationID=P20201204125</v>
      </c>
    </row>
    <row r="480" spans="1:8" ht="21" customHeight="1">
      <c r="A480" s="10" t="s">
        <v>75</v>
      </c>
      <c r="B480" s="10" t="s">
        <v>1778</v>
      </c>
      <c r="C480" s="10" t="s">
        <v>176</v>
      </c>
      <c r="D480" s="10" t="s">
        <v>1779</v>
      </c>
      <c r="E480" s="10" t="s">
        <v>133</v>
      </c>
      <c r="F480" s="10" t="s">
        <v>172</v>
      </c>
      <c r="G480" s="10" t="s">
        <v>771</v>
      </c>
      <c r="H480" s="11" t="str">
        <f>HYPERLINK("https://www.airitibooks.com/Detail/Detail?PublicationID=P20201204126", "https://www.airitibooks.com/Detail/Detail?PublicationID=P20201204126")</f>
        <v>https://www.airitibooks.com/Detail/Detail?PublicationID=P20201204126</v>
      </c>
    </row>
    <row r="481" spans="1:8" ht="21" customHeight="1">
      <c r="A481" s="10" t="s">
        <v>74</v>
      </c>
      <c r="B481" s="10" t="s">
        <v>1780</v>
      </c>
      <c r="C481" s="10" t="s">
        <v>176</v>
      </c>
      <c r="D481" s="10" t="s">
        <v>1781</v>
      </c>
      <c r="E481" s="10" t="s">
        <v>133</v>
      </c>
      <c r="F481" s="10" t="s">
        <v>163</v>
      </c>
      <c r="G481" s="10" t="s">
        <v>377</v>
      </c>
      <c r="H481" s="11" t="str">
        <f>HYPERLINK("https://www.airitibooks.com/Detail/Detail?PublicationID=P20201204128", "https://www.airitibooks.com/Detail/Detail?PublicationID=P20201204128")</f>
        <v>https://www.airitibooks.com/Detail/Detail?PublicationID=P20201204128</v>
      </c>
    </row>
    <row r="482" spans="1:8" ht="21" customHeight="1">
      <c r="A482" s="10" t="s">
        <v>1782</v>
      </c>
      <c r="B482" s="10" t="s">
        <v>1783</v>
      </c>
      <c r="C482" s="10" t="s">
        <v>204</v>
      </c>
      <c r="D482" s="10" t="s">
        <v>1784</v>
      </c>
      <c r="E482" s="10" t="s">
        <v>133</v>
      </c>
      <c r="F482" s="10" t="s">
        <v>152</v>
      </c>
      <c r="G482" s="10" t="s">
        <v>359</v>
      </c>
      <c r="H482" s="11" t="str">
        <f>HYPERLINK("https://www.airitibooks.com/Detail/Detail?PublicationID=P20201204130", "https://www.airitibooks.com/Detail/Detail?PublicationID=P20201204130")</f>
        <v>https://www.airitibooks.com/Detail/Detail?PublicationID=P20201204130</v>
      </c>
    </row>
    <row r="483" spans="1:8" ht="21" customHeight="1">
      <c r="A483" s="10" t="s">
        <v>1785</v>
      </c>
      <c r="B483" s="10" t="s">
        <v>1786</v>
      </c>
      <c r="C483" s="10" t="s">
        <v>204</v>
      </c>
      <c r="D483" s="10" t="s">
        <v>1787</v>
      </c>
      <c r="E483" s="10" t="s">
        <v>133</v>
      </c>
      <c r="F483" s="10" t="s">
        <v>172</v>
      </c>
      <c r="G483" s="10" t="s">
        <v>174</v>
      </c>
      <c r="H483" s="11" t="str">
        <f>HYPERLINK("https://www.airitibooks.com/Detail/Detail?PublicationID=P20201204131", "https://www.airitibooks.com/Detail/Detail?PublicationID=P20201204131")</f>
        <v>https://www.airitibooks.com/Detail/Detail?PublicationID=P20201204131</v>
      </c>
    </row>
    <row r="484" spans="1:8" ht="21" customHeight="1">
      <c r="A484" s="10" t="s">
        <v>267</v>
      </c>
      <c r="B484" s="10" t="s">
        <v>266</v>
      </c>
      <c r="C484" s="10" t="s">
        <v>204</v>
      </c>
      <c r="D484" s="10" t="s">
        <v>265</v>
      </c>
      <c r="E484" s="10" t="s">
        <v>133</v>
      </c>
      <c r="F484" s="10" t="s">
        <v>183</v>
      </c>
      <c r="G484" s="10" t="s">
        <v>213</v>
      </c>
      <c r="H484" s="11" t="str">
        <f>HYPERLINK("https://www.airitibooks.com/Detail/Detail?PublicationID=P20201204134", "https://www.airitibooks.com/Detail/Detail?PublicationID=P20201204134")</f>
        <v>https://www.airitibooks.com/Detail/Detail?PublicationID=P20201204134</v>
      </c>
    </row>
    <row r="485" spans="1:8" ht="21" customHeight="1">
      <c r="A485" s="10" t="s">
        <v>1788</v>
      </c>
      <c r="B485" s="10" t="s">
        <v>1789</v>
      </c>
      <c r="C485" s="10" t="s">
        <v>176</v>
      </c>
      <c r="D485" s="10" t="s">
        <v>1790</v>
      </c>
      <c r="E485" s="10" t="s">
        <v>133</v>
      </c>
      <c r="F485" s="10" t="s">
        <v>152</v>
      </c>
      <c r="G485" s="10" t="s">
        <v>151</v>
      </c>
      <c r="H485" s="11" t="str">
        <f>HYPERLINK("https://www.airitibooks.com/Detail/Detail?PublicationID=P20201204254", "https://www.airitibooks.com/Detail/Detail?PublicationID=P20201204254")</f>
        <v>https://www.airitibooks.com/Detail/Detail?PublicationID=P20201204254</v>
      </c>
    </row>
    <row r="486" spans="1:8" ht="21" customHeight="1">
      <c r="A486" s="10" t="s">
        <v>1791</v>
      </c>
      <c r="B486" s="10" t="s">
        <v>1792</v>
      </c>
      <c r="C486" s="10" t="s">
        <v>362</v>
      </c>
      <c r="D486" s="10" t="s">
        <v>1793</v>
      </c>
      <c r="E486" s="10" t="s">
        <v>133</v>
      </c>
      <c r="F486" s="10" t="s">
        <v>163</v>
      </c>
      <c r="G486" s="10" t="s">
        <v>162</v>
      </c>
      <c r="H486" s="11" t="str">
        <f>HYPERLINK("https://www.airitibooks.com/Detail/Detail?PublicationID=P20201211007", "https://www.airitibooks.com/Detail/Detail?PublicationID=P20201211007")</f>
        <v>https://www.airitibooks.com/Detail/Detail?PublicationID=P20201211007</v>
      </c>
    </row>
    <row r="487" spans="1:8" ht="21" customHeight="1">
      <c r="A487" s="10" t="s">
        <v>1795</v>
      </c>
      <c r="B487" s="10" t="s">
        <v>1796</v>
      </c>
      <c r="C487" s="10" t="s">
        <v>362</v>
      </c>
      <c r="D487" s="10" t="s">
        <v>1797</v>
      </c>
      <c r="E487" s="10" t="s">
        <v>133</v>
      </c>
      <c r="F487" s="10" t="s">
        <v>163</v>
      </c>
      <c r="G487" s="10" t="s">
        <v>440</v>
      </c>
      <c r="H487" s="11" t="str">
        <f>HYPERLINK("https://www.airitibooks.com/Detail/Detail?PublicationID=P20201211018", "https://www.airitibooks.com/Detail/Detail?PublicationID=P20201211018")</f>
        <v>https://www.airitibooks.com/Detail/Detail?PublicationID=P20201211018</v>
      </c>
    </row>
    <row r="488" spans="1:8" ht="21" customHeight="1">
      <c r="A488" s="10" t="s">
        <v>1798</v>
      </c>
      <c r="B488" s="10" t="s">
        <v>1799</v>
      </c>
      <c r="C488" s="10" t="s">
        <v>362</v>
      </c>
      <c r="D488" s="10" t="s">
        <v>1800</v>
      </c>
      <c r="E488" s="10" t="s">
        <v>133</v>
      </c>
      <c r="F488" s="10" t="s">
        <v>152</v>
      </c>
      <c r="G488" s="10" t="s">
        <v>469</v>
      </c>
      <c r="H488" s="11" t="str">
        <f>HYPERLINK("https://www.airitibooks.com/Detail/Detail?PublicationID=P20201211021", "https://www.airitibooks.com/Detail/Detail?PublicationID=P20201211021")</f>
        <v>https://www.airitibooks.com/Detail/Detail?PublicationID=P20201211021</v>
      </c>
    </row>
    <row r="489" spans="1:8" ht="21" customHeight="1">
      <c r="A489" s="10" t="s">
        <v>1801</v>
      </c>
      <c r="B489" s="10" t="s">
        <v>1802</v>
      </c>
      <c r="C489" s="10" t="s">
        <v>362</v>
      </c>
      <c r="D489" s="10" t="s">
        <v>1803</v>
      </c>
      <c r="E489" s="10" t="s">
        <v>214</v>
      </c>
      <c r="F489" s="10" t="s">
        <v>163</v>
      </c>
      <c r="G489" s="10" t="s">
        <v>382</v>
      </c>
      <c r="H489" s="11" t="str">
        <f>HYPERLINK("https://www.airitibooks.com/Detail/Detail?PublicationID=P20201211027", "https://www.airitibooks.com/Detail/Detail?PublicationID=P20201211027")</f>
        <v>https://www.airitibooks.com/Detail/Detail?PublicationID=P20201211027</v>
      </c>
    </row>
    <row r="490" spans="1:8" ht="21" customHeight="1">
      <c r="A490" s="10" t="s">
        <v>1804</v>
      </c>
      <c r="B490" s="10" t="s">
        <v>1805</v>
      </c>
      <c r="C490" s="10" t="s">
        <v>362</v>
      </c>
      <c r="D490" s="10" t="s">
        <v>1806</v>
      </c>
      <c r="E490" s="10" t="s">
        <v>133</v>
      </c>
      <c r="F490" s="10" t="s">
        <v>163</v>
      </c>
      <c r="G490" s="10" t="s">
        <v>585</v>
      </c>
      <c r="H490" s="11" t="str">
        <f>HYPERLINK("https://www.airitibooks.com/Detail/Detail?PublicationID=P20201211028", "https://www.airitibooks.com/Detail/Detail?PublicationID=P20201211028")</f>
        <v>https://www.airitibooks.com/Detail/Detail?PublicationID=P20201211028</v>
      </c>
    </row>
    <row r="491" spans="1:8" ht="21" customHeight="1">
      <c r="A491" s="10" t="s">
        <v>1807</v>
      </c>
      <c r="B491" s="10" t="s">
        <v>1808</v>
      </c>
      <c r="C491" s="10" t="s">
        <v>362</v>
      </c>
      <c r="D491" s="10" t="s">
        <v>1809</v>
      </c>
      <c r="E491" s="10" t="s">
        <v>133</v>
      </c>
      <c r="F491" s="10" t="s">
        <v>163</v>
      </c>
      <c r="G491" s="10" t="s">
        <v>162</v>
      </c>
      <c r="H491" s="11" t="str">
        <f>HYPERLINK("https://www.airitibooks.com/Detail/Detail?PublicationID=P20201211031", "https://www.airitibooks.com/Detail/Detail?PublicationID=P20201211031")</f>
        <v>https://www.airitibooks.com/Detail/Detail?PublicationID=P20201211031</v>
      </c>
    </row>
    <row r="492" spans="1:8" ht="21" customHeight="1">
      <c r="A492" s="10" t="s">
        <v>1810</v>
      </c>
      <c r="B492" s="10" t="s">
        <v>1811</v>
      </c>
      <c r="C492" s="10" t="s">
        <v>362</v>
      </c>
      <c r="D492" s="10" t="s">
        <v>1812</v>
      </c>
      <c r="E492" s="10" t="s">
        <v>133</v>
      </c>
      <c r="F492" s="10" t="s">
        <v>163</v>
      </c>
      <c r="G492" s="10" t="s">
        <v>162</v>
      </c>
      <c r="H492" s="11" t="str">
        <f>HYPERLINK("https://www.airitibooks.com/Detail/Detail?PublicationID=P20201211032", "https://www.airitibooks.com/Detail/Detail?PublicationID=P20201211032")</f>
        <v>https://www.airitibooks.com/Detail/Detail?PublicationID=P20201211032</v>
      </c>
    </row>
    <row r="493" spans="1:8" ht="21" customHeight="1">
      <c r="A493" s="10" t="s">
        <v>1813</v>
      </c>
      <c r="B493" s="10" t="s">
        <v>1814</v>
      </c>
      <c r="C493" s="10" t="s">
        <v>362</v>
      </c>
      <c r="D493" s="10" t="s">
        <v>1815</v>
      </c>
      <c r="E493" s="10" t="s">
        <v>133</v>
      </c>
      <c r="F493" s="10" t="s">
        <v>163</v>
      </c>
      <c r="G493" s="10" t="s">
        <v>162</v>
      </c>
      <c r="H493" s="11" t="str">
        <f>HYPERLINK("https://www.airitibooks.com/Detail/Detail?PublicationID=P20201211033", "https://www.airitibooks.com/Detail/Detail?PublicationID=P20201211033")</f>
        <v>https://www.airitibooks.com/Detail/Detail?PublicationID=P20201211033</v>
      </c>
    </row>
    <row r="494" spans="1:8" ht="21" customHeight="1">
      <c r="A494" s="10" t="s">
        <v>1816</v>
      </c>
      <c r="B494" s="10" t="s">
        <v>1817</v>
      </c>
      <c r="C494" s="10" t="s">
        <v>1305</v>
      </c>
      <c r="D494" s="10" t="s">
        <v>1818</v>
      </c>
      <c r="E494" s="10" t="s">
        <v>425</v>
      </c>
      <c r="F494" s="10" t="s">
        <v>208</v>
      </c>
      <c r="G494" s="10" t="s">
        <v>373</v>
      </c>
      <c r="H494" s="11" t="str">
        <f>HYPERLINK("https://www.airitibooks.com/Detail/Detail?PublicationID=P20201211042", "https://www.airitibooks.com/Detail/Detail?PublicationID=P20201211042")</f>
        <v>https://www.airitibooks.com/Detail/Detail?PublicationID=P20201211042</v>
      </c>
    </row>
    <row r="495" spans="1:8" ht="21" customHeight="1">
      <c r="A495" s="10" t="s">
        <v>1819</v>
      </c>
      <c r="B495" s="10" t="s">
        <v>1820</v>
      </c>
      <c r="C495" s="10" t="s">
        <v>144</v>
      </c>
      <c r="D495" s="10" t="s">
        <v>1821</v>
      </c>
      <c r="E495" s="10" t="s">
        <v>133</v>
      </c>
      <c r="F495" s="10" t="s">
        <v>142</v>
      </c>
      <c r="G495" s="10" t="s">
        <v>141</v>
      </c>
      <c r="H495" s="11" t="str">
        <f>HYPERLINK("https://www.airitibooks.com/Detail/Detail?PublicationID=P20201218069", "https://www.airitibooks.com/Detail/Detail?PublicationID=P20201218069")</f>
        <v>https://www.airitibooks.com/Detail/Detail?PublicationID=P20201218069</v>
      </c>
    </row>
    <row r="496" spans="1:8" ht="21" customHeight="1">
      <c r="A496" s="10" t="s">
        <v>1822</v>
      </c>
      <c r="B496" s="10" t="s">
        <v>1823</v>
      </c>
      <c r="C496" s="10" t="s">
        <v>144</v>
      </c>
      <c r="D496" s="10" t="s">
        <v>1824</v>
      </c>
      <c r="E496" s="10" t="s">
        <v>133</v>
      </c>
      <c r="F496" s="10" t="s">
        <v>142</v>
      </c>
      <c r="G496" s="10" t="s">
        <v>141</v>
      </c>
      <c r="H496" s="11" t="str">
        <f>HYPERLINK("https://www.airitibooks.com/Detail/Detail?PublicationID=P20201218070", "https://www.airitibooks.com/Detail/Detail?PublicationID=P20201218070")</f>
        <v>https://www.airitibooks.com/Detail/Detail?PublicationID=P20201218070</v>
      </c>
    </row>
    <row r="497" spans="1:8" ht="21" customHeight="1">
      <c r="A497" s="10" t="s">
        <v>1825</v>
      </c>
      <c r="B497" s="10" t="s">
        <v>1826</v>
      </c>
      <c r="C497" s="10" t="s">
        <v>144</v>
      </c>
      <c r="D497" s="10" t="s">
        <v>1827</v>
      </c>
      <c r="E497" s="10" t="s">
        <v>133</v>
      </c>
      <c r="F497" s="10" t="s">
        <v>142</v>
      </c>
      <c r="G497" s="10" t="s">
        <v>141</v>
      </c>
      <c r="H497" s="11" t="str">
        <f>HYPERLINK("https://www.airitibooks.com/Detail/Detail?PublicationID=P20201218077", "https://www.airitibooks.com/Detail/Detail?PublicationID=P20201218077")</f>
        <v>https://www.airitibooks.com/Detail/Detail?PublicationID=P20201218077</v>
      </c>
    </row>
    <row r="498" spans="1:8" ht="21" customHeight="1">
      <c r="A498" s="10" t="s">
        <v>255</v>
      </c>
      <c r="B498" s="10" t="s">
        <v>254</v>
      </c>
      <c r="C498" s="10" t="s">
        <v>253</v>
      </c>
      <c r="D498" s="10" t="s">
        <v>252</v>
      </c>
      <c r="E498" s="10" t="s">
        <v>214</v>
      </c>
      <c r="F498" s="10" t="s">
        <v>163</v>
      </c>
      <c r="G498" s="10" t="s">
        <v>162</v>
      </c>
      <c r="H498" s="11" t="str">
        <f>HYPERLINK("https://www.airitibooks.com/Detail/Detail?PublicationID=P20201218534", "https://www.airitibooks.com/Detail/Detail?PublicationID=P20201218534")</f>
        <v>https://www.airitibooks.com/Detail/Detail?PublicationID=P20201218534</v>
      </c>
    </row>
    <row r="499" spans="1:8" ht="21" customHeight="1">
      <c r="A499" s="10" t="s">
        <v>1828</v>
      </c>
      <c r="B499" s="10" t="s">
        <v>1829</v>
      </c>
      <c r="C499" s="10" t="s">
        <v>253</v>
      </c>
      <c r="D499" s="10" t="s">
        <v>1830</v>
      </c>
      <c r="E499" s="10" t="s">
        <v>1831</v>
      </c>
      <c r="F499" s="10" t="s">
        <v>163</v>
      </c>
      <c r="G499" s="10" t="s">
        <v>585</v>
      </c>
      <c r="H499" s="11" t="str">
        <f>HYPERLINK("https://www.airitibooks.com/Detail/Detail?PublicationID=P20201222053", "https://www.airitibooks.com/Detail/Detail?PublicationID=P20201222053")</f>
        <v>https://www.airitibooks.com/Detail/Detail?PublicationID=P20201222053</v>
      </c>
    </row>
    <row r="500" spans="1:8" ht="21" customHeight="1">
      <c r="A500" s="10" t="s">
        <v>1832</v>
      </c>
      <c r="B500" s="10" t="s">
        <v>1833</v>
      </c>
      <c r="C500" s="10" t="s">
        <v>253</v>
      </c>
      <c r="D500" s="10" t="s">
        <v>1834</v>
      </c>
      <c r="E500" s="10" t="s">
        <v>1835</v>
      </c>
      <c r="F500" s="10" t="s">
        <v>183</v>
      </c>
      <c r="G500" s="10" t="s">
        <v>231</v>
      </c>
      <c r="H500" s="11" t="str">
        <f>HYPERLINK("https://www.airitibooks.com/Detail/Detail?PublicationID=P20201222057", "https://www.airitibooks.com/Detail/Detail?PublicationID=P20201222057")</f>
        <v>https://www.airitibooks.com/Detail/Detail?PublicationID=P20201222057</v>
      </c>
    </row>
    <row r="501" spans="1:8" ht="21" customHeight="1">
      <c r="A501" s="10" t="s">
        <v>1836</v>
      </c>
      <c r="B501" s="10" t="s">
        <v>1837</v>
      </c>
      <c r="C501" s="10" t="s">
        <v>1838</v>
      </c>
      <c r="D501" s="10" t="s">
        <v>1839</v>
      </c>
      <c r="E501" s="10" t="s">
        <v>133</v>
      </c>
      <c r="F501" s="10" t="s">
        <v>163</v>
      </c>
      <c r="G501" s="10" t="s">
        <v>585</v>
      </c>
      <c r="H501" s="11" t="str">
        <f>HYPERLINK("https://www.airitibooks.com/Detail/Detail?PublicationID=P20201231202", "https://www.airitibooks.com/Detail/Detail?PublicationID=P20201231202")</f>
        <v>https://www.airitibooks.com/Detail/Detail?PublicationID=P20201231202</v>
      </c>
    </row>
    <row r="502" spans="1:8" ht="21" customHeight="1">
      <c r="A502" s="10" t="s">
        <v>1840</v>
      </c>
      <c r="B502" s="10" t="s">
        <v>1841</v>
      </c>
      <c r="C502" s="10" t="s">
        <v>1129</v>
      </c>
      <c r="D502" s="10" t="s">
        <v>1842</v>
      </c>
      <c r="E502" s="10" t="s">
        <v>133</v>
      </c>
      <c r="F502" s="10" t="s">
        <v>183</v>
      </c>
      <c r="G502" s="10" t="s">
        <v>213</v>
      </c>
      <c r="H502" s="11" t="str">
        <f>HYPERLINK("https://www.airitibooks.com/Detail/Detail?PublicationID=P20201231210", "https://www.airitibooks.com/Detail/Detail?PublicationID=P20201231210")</f>
        <v>https://www.airitibooks.com/Detail/Detail?PublicationID=P20201231210</v>
      </c>
    </row>
    <row r="503" spans="1:8" ht="21" customHeight="1">
      <c r="A503" s="10" t="s">
        <v>1843</v>
      </c>
      <c r="B503" s="10" t="s">
        <v>1844</v>
      </c>
      <c r="C503" s="10" t="s">
        <v>1190</v>
      </c>
      <c r="D503" s="10" t="s">
        <v>1845</v>
      </c>
      <c r="E503" s="10" t="s">
        <v>133</v>
      </c>
      <c r="F503" s="10" t="s">
        <v>163</v>
      </c>
      <c r="G503" s="10" t="s">
        <v>585</v>
      </c>
      <c r="H503" s="11" t="str">
        <f>HYPERLINK("https://www.airitibooks.com/Detail/Detail?PublicationID=P20201231213", "https://www.airitibooks.com/Detail/Detail?PublicationID=P20201231213")</f>
        <v>https://www.airitibooks.com/Detail/Detail?PublicationID=P20201231213</v>
      </c>
    </row>
    <row r="504" spans="1:8" ht="21" customHeight="1">
      <c r="A504" s="10" t="s">
        <v>1846</v>
      </c>
      <c r="B504" s="10" t="s">
        <v>1847</v>
      </c>
      <c r="C504" s="10" t="s">
        <v>1129</v>
      </c>
      <c r="D504" s="10" t="s">
        <v>1848</v>
      </c>
      <c r="E504" s="10" t="s">
        <v>133</v>
      </c>
      <c r="F504" s="10" t="s">
        <v>172</v>
      </c>
      <c r="G504" s="10" t="s">
        <v>174</v>
      </c>
      <c r="H504" s="11" t="str">
        <f>HYPERLINK("https://www.airitibooks.com/Detail/Detail?PublicationID=P20201231225", "https://www.airitibooks.com/Detail/Detail?PublicationID=P20201231225")</f>
        <v>https://www.airitibooks.com/Detail/Detail?PublicationID=P20201231225</v>
      </c>
    </row>
    <row r="505" spans="1:8" ht="21" customHeight="1">
      <c r="A505" s="10" t="s">
        <v>1849</v>
      </c>
      <c r="B505" s="10" t="s">
        <v>1850</v>
      </c>
      <c r="C505" s="10" t="s">
        <v>1190</v>
      </c>
      <c r="D505" s="10" t="s">
        <v>1845</v>
      </c>
      <c r="E505" s="10" t="s">
        <v>133</v>
      </c>
      <c r="F505" s="10" t="s">
        <v>163</v>
      </c>
      <c r="G505" s="10" t="s">
        <v>585</v>
      </c>
      <c r="H505" s="11" t="str">
        <f>HYPERLINK("https://www.airitibooks.com/Detail/Detail?PublicationID=P20201231230", "https://www.airitibooks.com/Detail/Detail?PublicationID=P20201231230")</f>
        <v>https://www.airitibooks.com/Detail/Detail?PublicationID=P20201231230</v>
      </c>
    </row>
    <row r="506" spans="1:8" ht="21" customHeight="1">
      <c r="A506" s="10" t="s">
        <v>1851</v>
      </c>
      <c r="B506" s="10" t="s">
        <v>1852</v>
      </c>
      <c r="C506" s="10" t="s">
        <v>1150</v>
      </c>
      <c r="D506" s="10" t="s">
        <v>1853</v>
      </c>
      <c r="E506" s="10" t="s">
        <v>133</v>
      </c>
      <c r="F506" s="10" t="s">
        <v>172</v>
      </c>
      <c r="G506" s="10" t="s">
        <v>662</v>
      </c>
      <c r="H506" s="11" t="str">
        <f>HYPERLINK("https://www.airitibooks.com/Detail/Detail?PublicationID=P20201231231", "https://www.airitibooks.com/Detail/Detail?PublicationID=P20201231231")</f>
        <v>https://www.airitibooks.com/Detail/Detail?PublicationID=P20201231231</v>
      </c>
    </row>
    <row r="507" spans="1:8" ht="21" customHeight="1">
      <c r="A507" s="10" t="s">
        <v>123</v>
      </c>
      <c r="B507" s="10" t="s">
        <v>1854</v>
      </c>
      <c r="C507" s="10" t="s">
        <v>176</v>
      </c>
      <c r="D507" s="10" t="s">
        <v>1855</v>
      </c>
      <c r="E507" s="10" t="s">
        <v>133</v>
      </c>
      <c r="F507" s="10" t="s">
        <v>183</v>
      </c>
      <c r="G507" s="10" t="s">
        <v>182</v>
      </c>
      <c r="H507" s="11" t="str">
        <f>HYPERLINK("https://www.airitibooks.com/Detail/Detail?PublicationID=P20201231250", "https://www.airitibooks.com/Detail/Detail?PublicationID=P20201231250")</f>
        <v>https://www.airitibooks.com/Detail/Detail?PublicationID=P20201231250</v>
      </c>
    </row>
    <row r="508" spans="1:8" ht="21" customHeight="1">
      <c r="A508" s="10" t="s">
        <v>98</v>
      </c>
      <c r="B508" s="10" t="s">
        <v>1856</v>
      </c>
      <c r="C508" s="10" t="s">
        <v>176</v>
      </c>
      <c r="D508" s="10" t="s">
        <v>1857</v>
      </c>
      <c r="E508" s="10" t="s">
        <v>133</v>
      </c>
      <c r="F508" s="10" t="s">
        <v>142</v>
      </c>
      <c r="G508" s="10" t="s">
        <v>1669</v>
      </c>
      <c r="H508" s="11" t="str">
        <f>HYPERLINK("https://www.airitibooks.com/Detail/Detail?PublicationID=P20201231251", "https://www.airitibooks.com/Detail/Detail?PublicationID=P20201231251")</f>
        <v>https://www.airitibooks.com/Detail/Detail?PublicationID=P20201231251</v>
      </c>
    </row>
    <row r="509" spans="1:8" ht="21" customHeight="1">
      <c r="A509" s="10" t="s">
        <v>96</v>
      </c>
      <c r="B509" s="10" t="s">
        <v>1858</v>
      </c>
      <c r="C509" s="10" t="s">
        <v>176</v>
      </c>
      <c r="D509" s="10" t="s">
        <v>97</v>
      </c>
      <c r="E509" s="10" t="s">
        <v>133</v>
      </c>
      <c r="F509" s="10" t="s">
        <v>172</v>
      </c>
      <c r="G509" s="10" t="s">
        <v>171</v>
      </c>
      <c r="H509" s="11" t="str">
        <f>HYPERLINK("https://www.airitibooks.com/Detail/Detail?PublicationID=P20201231252", "https://www.airitibooks.com/Detail/Detail?PublicationID=P20201231252")</f>
        <v>https://www.airitibooks.com/Detail/Detail?PublicationID=P20201231252</v>
      </c>
    </row>
    <row r="510" spans="1:8" ht="21" customHeight="1">
      <c r="A510" s="10" t="s">
        <v>1859</v>
      </c>
      <c r="B510" s="10" t="s">
        <v>1860</v>
      </c>
      <c r="C510" s="10" t="s">
        <v>176</v>
      </c>
      <c r="D510" s="10" t="s">
        <v>1861</v>
      </c>
      <c r="E510" s="10" t="s">
        <v>133</v>
      </c>
      <c r="F510" s="10" t="s">
        <v>183</v>
      </c>
      <c r="G510" s="10" t="s">
        <v>182</v>
      </c>
      <c r="H510" s="11" t="str">
        <f>HYPERLINK("https://www.airitibooks.com/Detail/Detail?PublicationID=P20201231255", "https://www.airitibooks.com/Detail/Detail?PublicationID=P20201231255")</f>
        <v>https://www.airitibooks.com/Detail/Detail?PublicationID=P20201231255</v>
      </c>
    </row>
    <row r="511" spans="1:8" ht="21" customHeight="1">
      <c r="A511" s="10" t="s">
        <v>1862</v>
      </c>
      <c r="B511" s="10" t="s">
        <v>1863</v>
      </c>
      <c r="C511" s="10" t="s">
        <v>210</v>
      </c>
      <c r="D511" s="10" t="s">
        <v>209</v>
      </c>
      <c r="E511" s="10" t="s">
        <v>133</v>
      </c>
      <c r="F511" s="10" t="s">
        <v>208</v>
      </c>
      <c r="G511" s="10" t="s">
        <v>1637</v>
      </c>
      <c r="H511" s="11" t="str">
        <f>HYPERLINK("https://www.airitibooks.com/Detail/Detail?PublicationID=P20210111011", "https://www.airitibooks.com/Detail/Detail?PublicationID=P20210111011")</f>
        <v>https://www.airitibooks.com/Detail/Detail?PublicationID=P20210111011</v>
      </c>
    </row>
    <row r="512" spans="1:8" ht="21" customHeight="1">
      <c r="A512" s="10" t="s">
        <v>79</v>
      </c>
      <c r="B512" s="10" t="s">
        <v>1864</v>
      </c>
      <c r="C512" s="10" t="s">
        <v>1150</v>
      </c>
      <c r="D512" s="10" t="s">
        <v>1865</v>
      </c>
      <c r="E512" s="10" t="s">
        <v>133</v>
      </c>
      <c r="F512" s="10" t="s">
        <v>152</v>
      </c>
      <c r="G512" s="10" t="s">
        <v>469</v>
      </c>
      <c r="H512" s="11" t="str">
        <f>HYPERLINK("https://www.airitibooks.com/Detail/Detail?PublicationID=P20210111023", "https://www.airitibooks.com/Detail/Detail?PublicationID=P20210111023")</f>
        <v>https://www.airitibooks.com/Detail/Detail?PublicationID=P20210111023</v>
      </c>
    </row>
    <row r="513" spans="1:8" ht="21" customHeight="1">
      <c r="A513" s="10" t="s">
        <v>1866</v>
      </c>
      <c r="B513" s="10" t="s">
        <v>1867</v>
      </c>
      <c r="C513" s="10" t="s">
        <v>690</v>
      </c>
      <c r="D513" s="10" t="s">
        <v>1868</v>
      </c>
      <c r="E513" s="10" t="s">
        <v>133</v>
      </c>
      <c r="F513" s="10" t="s">
        <v>183</v>
      </c>
      <c r="G513" s="10" t="s">
        <v>213</v>
      </c>
      <c r="H513" s="11" t="str">
        <f>HYPERLINK("https://www.airitibooks.com/Detail/Detail?PublicationID=P20210111048", "https://www.airitibooks.com/Detail/Detail?PublicationID=P20210111048")</f>
        <v>https://www.airitibooks.com/Detail/Detail?PublicationID=P20210111048</v>
      </c>
    </row>
    <row r="514" spans="1:8" ht="21" customHeight="1">
      <c r="A514" s="10" t="s">
        <v>1869</v>
      </c>
      <c r="B514" s="10" t="s">
        <v>1870</v>
      </c>
      <c r="C514" s="10" t="s">
        <v>690</v>
      </c>
      <c r="D514" s="10" t="s">
        <v>1871</v>
      </c>
      <c r="E514" s="10" t="s">
        <v>133</v>
      </c>
      <c r="F514" s="10" t="s">
        <v>183</v>
      </c>
      <c r="G514" s="10" t="s">
        <v>231</v>
      </c>
      <c r="H514" s="11" t="str">
        <f>HYPERLINK("https://www.airitibooks.com/Detail/Detail?PublicationID=P20210111053", "https://www.airitibooks.com/Detail/Detail?PublicationID=P20210111053")</f>
        <v>https://www.airitibooks.com/Detail/Detail?PublicationID=P20210111053</v>
      </c>
    </row>
    <row r="515" spans="1:8" ht="21" customHeight="1">
      <c r="A515" s="10" t="s">
        <v>1872</v>
      </c>
      <c r="B515" s="10" t="s">
        <v>1873</v>
      </c>
      <c r="C515" s="10" t="s">
        <v>541</v>
      </c>
      <c r="D515" s="10" t="s">
        <v>1874</v>
      </c>
      <c r="E515" s="10" t="s">
        <v>214</v>
      </c>
      <c r="F515" s="10" t="s">
        <v>152</v>
      </c>
      <c r="G515" s="10" t="s">
        <v>30</v>
      </c>
      <c r="H515" s="11" t="str">
        <f>HYPERLINK("https://www.airitibooks.com/Detail/Detail?PublicationID=P20210111060", "https://www.airitibooks.com/Detail/Detail?PublicationID=P20210111060")</f>
        <v>https://www.airitibooks.com/Detail/Detail?PublicationID=P20210111060</v>
      </c>
    </row>
    <row r="516" spans="1:8" ht="21" customHeight="1">
      <c r="A516" s="10" t="s">
        <v>1875</v>
      </c>
      <c r="B516" s="10" t="s">
        <v>1876</v>
      </c>
      <c r="C516" s="10" t="s">
        <v>541</v>
      </c>
      <c r="D516" s="10" t="s">
        <v>1877</v>
      </c>
      <c r="E516" s="10" t="s">
        <v>214</v>
      </c>
      <c r="F516" s="10" t="s">
        <v>152</v>
      </c>
      <c r="G516" s="10" t="s">
        <v>359</v>
      </c>
      <c r="H516" s="11" t="str">
        <f>HYPERLINK("https://www.airitibooks.com/Detail/Detail?PublicationID=P20210111061", "https://www.airitibooks.com/Detail/Detail?PublicationID=P20210111061")</f>
        <v>https://www.airitibooks.com/Detail/Detail?PublicationID=P20210111061</v>
      </c>
    </row>
    <row r="517" spans="1:8" ht="21" customHeight="1">
      <c r="A517" s="10" t="s">
        <v>1878</v>
      </c>
      <c r="B517" s="10" t="s">
        <v>1879</v>
      </c>
      <c r="C517" s="10" t="s">
        <v>204</v>
      </c>
      <c r="D517" s="10" t="s">
        <v>1880</v>
      </c>
      <c r="E517" s="10" t="s">
        <v>153</v>
      </c>
      <c r="F517" s="10" t="s">
        <v>183</v>
      </c>
      <c r="G517" s="10" t="s">
        <v>213</v>
      </c>
      <c r="H517" s="11" t="str">
        <f>HYPERLINK("https://www.airitibooks.com/Detail/Detail?PublicationID=P20210111073", "https://www.airitibooks.com/Detail/Detail?PublicationID=P20210111073")</f>
        <v>https://www.airitibooks.com/Detail/Detail?PublicationID=P20210111073</v>
      </c>
    </row>
    <row r="518" spans="1:8" ht="21" customHeight="1">
      <c r="A518" s="10" t="s">
        <v>1881</v>
      </c>
      <c r="B518" s="10" t="s">
        <v>1882</v>
      </c>
      <c r="C518" s="10" t="s">
        <v>541</v>
      </c>
      <c r="D518" s="10" t="s">
        <v>1883</v>
      </c>
      <c r="E518" s="10" t="s">
        <v>133</v>
      </c>
      <c r="F518" s="10" t="s">
        <v>152</v>
      </c>
      <c r="G518" s="10" t="s">
        <v>469</v>
      </c>
      <c r="H518" s="11" t="str">
        <f>HYPERLINK("https://www.airitibooks.com/Detail/Detail?PublicationID=P20210115024", "https://www.airitibooks.com/Detail/Detail?PublicationID=P20210115024")</f>
        <v>https://www.airitibooks.com/Detail/Detail?PublicationID=P20210115024</v>
      </c>
    </row>
    <row r="519" spans="1:8" ht="21" customHeight="1">
      <c r="A519" s="10" t="s">
        <v>1884</v>
      </c>
      <c r="B519" s="10" t="s">
        <v>1885</v>
      </c>
      <c r="C519" s="10" t="s">
        <v>541</v>
      </c>
      <c r="D519" s="10" t="s">
        <v>1886</v>
      </c>
      <c r="E519" s="10" t="s">
        <v>153</v>
      </c>
      <c r="F519" s="10" t="s">
        <v>183</v>
      </c>
      <c r="G519" s="10" t="s">
        <v>182</v>
      </c>
      <c r="H519" s="11" t="str">
        <f>HYPERLINK("https://www.airitibooks.com/Detail/Detail?PublicationID=P20210115026", "https://www.airitibooks.com/Detail/Detail?PublicationID=P20210115026")</f>
        <v>https://www.airitibooks.com/Detail/Detail?PublicationID=P20210115026</v>
      </c>
    </row>
    <row r="520" spans="1:8" ht="21" customHeight="1">
      <c r="A520" s="10" t="s">
        <v>1887</v>
      </c>
      <c r="B520" s="10" t="s">
        <v>1888</v>
      </c>
      <c r="C520" s="10" t="s">
        <v>534</v>
      </c>
      <c r="D520" s="10" t="s">
        <v>1889</v>
      </c>
      <c r="E520" s="10" t="s">
        <v>133</v>
      </c>
      <c r="F520" s="10" t="s">
        <v>172</v>
      </c>
      <c r="G520" s="10" t="s">
        <v>748</v>
      </c>
      <c r="H520" s="11" t="str">
        <f>HYPERLINK("https://www.airitibooks.com/Detail/Detail?PublicationID=P20210129025", "https://www.airitibooks.com/Detail/Detail?PublicationID=P20210129025")</f>
        <v>https://www.airitibooks.com/Detail/Detail?PublicationID=P20210129025</v>
      </c>
    </row>
    <row r="521" spans="1:8" ht="21" customHeight="1">
      <c r="A521" s="10" t="s">
        <v>1890</v>
      </c>
      <c r="B521" s="10" t="s">
        <v>1891</v>
      </c>
      <c r="C521" s="10" t="s">
        <v>534</v>
      </c>
      <c r="D521" s="10" t="s">
        <v>1889</v>
      </c>
      <c r="E521" s="10" t="s">
        <v>425</v>
      </c>
      <c r="F521" s="10" t="s">
        <v>172</v>
      </c>
      <c r="G521" s="10" t="s">
        <v>748</v>
      </c>
      <c r="H521" s="11" t="str">
        <f>HYPERLINK("https://www.airitibooks.com/Detail/Detail?PublicationID=P20210129026", "https://www.airitibooks.com/Detail/Detail?PublicationID=P20210129026")</f>
        <v>https://www.airitibooks.com/Detail/Detail?PublicationID=P20210129026</v>
      </c>
    </row>
    <row r="522" spans="1:8" ht="21" customHeight="1">
      <c r="A522" s="10" t="s">
        <v>1892</v>
      </c>
      <c r="B522" s="10" t="s">
        <v>1893</v>
      </c>
      <c r="C522" s="10" t="s">
        <v>1551</v>
      </c>
      <c r="D522" s="10" t="s">
        <v>1894</v>
      </c>
      <c r="E522" s="10" t="s">
        <v>133</v>
      </c>
      <c r="F522" s="10" t="s">
        <v>172</v>
      </c>
      <c r="G522" s="10" t="s">
        <v>174</v>
      </c>
      <c r="H522" s="11" t="str">
        <f>HYPERLINK("https://www.airitibooks.com/Detail/Detail?PublicationID=P20210129028", "https://www.airitibooks.com/Detail/Detail?PublicationID=P20210129028")</f>
        <v>https://www.airitibooks.com/Detail/Detail?PublicationID=P20210129028</v>
      </c>
    </row>
    <row r="523" spans="1:8" ht="21" customHeight="1">
      <c r="A523" s="10" t="s">
        <v>1895</v>
      </c>
      <c r="B523" s="10" t="s">
        <v>1896</v>
      </c>
      <c r="C523" s="10" t="s">
        <v>1897</v>
      </c>
      <c r="D523" s="10" t="s">
        <v>1898</v>
      </c>
      <c r="E523" s="10" t="s">
        <v>1899</v>
      </c>
      <c r="F523" s="10" t="s">
        <v>1406</v>
      </c>
      <c r="G523" s="10" t="s">
        <v>1900</v>
      </c>
      <c r="H523" s="11" t="str">
        <f>HYPERLINK("https://www.airitibooks.com/Detail/Detail?PublicationID=P20210205087", "https://www.airitibooks.com/Detail/Detail?PublicationID=P20210205087")</f>
        <v>https://www.airitibooks.com/Detail/Detail?PublicationID=P20210205087</v>
      </c>
    </row>
    <row r="524" spans="1:8" ht="21" customHeight="1">
      <c r="A524" s="10" t="s">
        <v>1901</v>
      </c>
      <c r="B524" s="10" t="s">
        <v>1902</v>
      </c>
      <c r="C524" s="10" t="s">
        <v>165</v>
      </c>
      <c r="D524" s="10" t="s">
        <v>1903</v>
      </c>
      <c r="E524" s="10" t="s">
        <v>133</v>
      </c>
      <c r="F524" s="10" t="s">
        <v>183</v>
      </c>
      <c r="G524" s="10" t="s">
        <v>231</v>
      </c>
      <c r="H524" s="11" t="str">
        <f>HYPERLINK("https://www.airitibooks.com/Detail/Detail?PublicationID=P20210220012", "https://www.airitibooks.com/Detail/Detail?PublicationID=P20210220012")</f>
        <v>https://www.airitibooks.com/Detail/Detail?PublicationID=P20210220012</v>
      </c>
    </row>
    <row r="525" spans="1:8" ht="21" customHeight="1">
      <c r="A525" s="10" t="s">
        <v>62</v>
      </c>
      <c r="B525" s="10" t="s">
        <v>1904</v>
      </c>
      <c r="C525" s="10" t="s">
        <v>564</v>
      </c>
      <c r="D525" s="10" t="s">
        <v>59</v>
      </c>
      <c r="E525" s="10" t="s">
        <v>133</v>
      </c>
      <c r="F525" s="10" t="s">
        <v>172</v>
      </c>
      <c r="G525" s="10" t="s">
        <v>174</v>
      </c>
      <c r="H525" s="11" t="str">
        <f>HYPERLINK("https://www.airitibooks.com/Detail/Detail?PublicationID=P20210225026", "https://www.airitibooks.com/Detail/Detail?PublicationID=P20210225026")</f>
        <v>https://www.airitibooks.com/Detail/Detail?PublicationID=P20210225026</v>
      </c>
    </row>
    <row r="526" spans="1:8" ht="21" customHeight="1">
      <c r="A526" s="10" t="s">
        <v>1905</v>
      </c>
      <c r="B526" s="10" t="s">
        <v>1906</v>
      </c>
      <c r="C526" s="10" t="s">
        <v>1907</v>
      </c>
      <c r="D526" s="10" t="s">
        <v>1908</v>
      </c>
      <c r="E526" s="10" t="s">
        <v>133</v>
      </c>
      <c r="F526" s="10" t="s">
        <v>172</v>
      </c>
      <c r="G526" s="10" t="s">
        <v>174</v>
      </c>
      <c r="H526" s="11" t="str">
        <f>HYPERLINK("https://www.airitibooks.com/Detail/Detail?PublicationID=P20210225037", "https://www.airitibooks.com/Detail/Detail?PublicationID=P20210225037")</f>
        <v>https://www.airitibooks.com/Detail/Detail?PublicationID=P20210225037</v>
      </c>
    </row>
    <row r="527" spans="1:8" ht="21" customHeight="1">
      <c r="A527" s="10" t="s">
        <v>1909</v>
      </c>
      <c r="B527" s="10" t="s">
        <v>1910</v>
      </c>
      <c r="C527" s="10" t="s">
        <v>1911</v>
      </c>
      <c r="D527" s="10" t="s">
        <v>1912</v>
      </c>
      <c r="E527" s="10" t="s">
        <v>133</v>
      </c>
      <c r="F527" s="10" t="s">
        <v>172</v>
      </c>
      <c r="G527" s="10" t="s">
        <v>174</v>
      </c>
      <c r="H527" s="11" t="str">
        <f>HYPERLINK("https://www.airitibooks.com/Detail/Detail?PublicationID=P20210225047", "https://www.airitibooks.com/Detail/Detail?PublicationID=P20210225047")</f>
        <v>https://www.airitibooks.com/Detail/Detail?PublicationID=P20210225047</v>
      </c>
    </row>
    <row r="528" spans="1:8" ht="21" customHeight="1">
      <c r="A528" s="10" t="s">
        <v>1913</v>
      </c>
      <c r="B528" s="10" t="s">
        <v>1914</v>
      </c>
      <c r="C528" s="10" t="s">
        <v>1911</v>
      </c>
      <c r="D528" s="10" t="s">
        <v>1915</v>
      </c>
      <c r="E528" s="10" t="s">
        <v>133</v>
      </c>
      <c r="F528" s="10" t="s">
        <v>172</v>
      </c>
      <c r="G528" s="10" t="s">
        <v>174</v>
      </c>
      <c r="H528" s="11" t="str">
        <f>HYPERLINK("https://www.airitibooks.com/Detail/Detail?PublicationID=P20210225048", "https://www.airitibooks.com/Detail/Detail?PublicationID=P20210225048")</f>
        <v>https://www.airitibooks.com/Detail/Detail?PublicationID=P20210225048</v>
      </c>
    </row>
    <row r="529" spans="1:8" ht="21" customHeight="1">
      <c r="A529" s="10" t="s">
        <v>1916</v>
      </c>
      <c r="B529" s="10" t="s">
        <v>1917</v>
      </c>
      <c r="C529" s="10" t="s">
        <v>1918</v>
      </c>
      <c r="D529" s="10" t="s">
        <v>1919</v>
      </c>
      <c r="E529" s="10" t="s">
        <v>214</v>
      </c>
      <c r="F529" s="10" t="s">
        <v>163</v>
      </c>
      <c r="G529" s="10" t="s">
        <v>162</v>
      </c>
      <c r="H529" s="11" t="str">
        <f>HYPERLINK("https://www.airitibooks.com/Detail/Detail?PublicationID=P20210225053", "https://www.airitibooks.com/Detail/Detail?PublicationID=P20210225053")</f>
        <v>https://www.airitibooks.com/Detail/Detail?PublicationID=P20210225053</v>
      </c>
    </row>
    <row r="530" spans="1:8" ht="21" customHeight="1">
      <c r="A530" s="10" t="s">
        <v>1920</v>
      </c>
      <c r="B530" s="10" t="s">
        <v>1921</v>
      </c>
      <c r="C530" s="10" t="s">
        <v>1922</v>
      </c>
      <c r="D530" s="10" t="s">
        <v>1923</v>
      </c>
      <c r="E530" s="10" t="s">
        <v>133</v>
      </c>
      <c r="F530" s="10" t="s">
        <v>163</v>
      </c>
      <c r="G530" s="10" t="s">
        <v>162</v>
      </c>
      <c r="H530" s="11" t="str">
        <f>HYPERLINK("https://www.airitibooks.com/Detail/Detail?PublicationID=P20210225149", "https://www.airitibooks.com/Detail/Detail?PublicationID=P20210225149")</f>
        <v>https://www.airitibooks.com/Detail/Detail?PublicationID=P20210225149</v>
      </c>
    </row>
    <row r="531" spans="1:8" ht="21" customHeight="1">
      <c r="A531" s="10" t="s">
        <v>1924</v>
      </c>
      <c r="B531" s="10" t="s">
        <v>1925</v>
      </c>
      <c r="C531" s="10" t="s">
        <v>1749</v>
      </c>
      <c r="D531" s="10" t="s">
        <v>1926</v>
      </c>
      <c r="E531" s="10" t="s">
        <v>133</v>
      </c>
      <c r="F531" s="10" t="s">
        <v>172</v>
      </c>
      <c r="G531" s="10" t="s">
        <v>174</v>
      </c>
      <c r="H531" s="11" t="str">
        <f>HYPERLINK("https://www.airitibooks.com/Detail/Detail?PublicationID=P20210225219", "https://www.airitibooks.com/Detail/Detail?PublicationID=P20210225219")</f>
        <v>https://www.airitibooks.com/Detail/Detail?PublicationID=P20210225219</v>
      </c>
    </row>
    <row r="532" spans="1:8" ht="21" customHeight="1">
      <c r="A532" s="10" t="s">
        <v>1927</v>
      </c>
      <c r="B532" s="10" t="s">
        <v>1928</v>
      </c>
      <c r="C532" s="10" t="s">
        <v>1749</v>
      </c>
      <c r="D532" s="10" t="s">
        <v>1929</v>
      </c>
      <c r="E532" s="10" t="s">
        <v>133</v>
      </c>
      <c r="F532" s="10" t="s">
        <v>152</v>
      </c>
      <c r="G532" s="10" t="s">
        <v>359</v>
      </c>
      <c r="H532" s="11" t="str">
        <f>HYPERLINK("https://www.airitibooks.com/Detail/Detail?PublicationID=P20210225228", "https://www.airitibooks.com/Detail/Detail?PublicationID=P20210225228")</f>
        <v>https://www.airitibooks.com/Detail/Detail?PublicationID=P20210225228</v>
      </c>
    </row>
    <row r="533" spans="1:8" ht="21" customHeight="1">
      <c r="A533" s="10" t="s">
        <v>1930</v>
      </c>
      <c r="B533" s="10" t="s">
        <v>1931</v>
      </c>
      <c r="C533" s="10" t="s">
        <v>1932</v>
      </c>
      <c r="D533" s="10" t="s">
        <v>1933</v>
      </c>
      <c r="E533" s="10" t="s">
        <v>214</v>
      </c>
      <c r="F533" s="10" t="s">
        <v>183</v>
      </c>
      <c r="G533" s="10" t="s">
        <v>182</v>
      </c>
      <c r="H533" s="11" t="str">
        <f>HYPERLINK("https://www.airitibooks.com/Detail/Detail?PublicationID=P20210225233", "https://www.airitibooks.com/Detail/Detail?PublicationID=P20210225233")</f>
        <v>https://www.airitibooks.com/Detail/Detail?PublicationID=P20210225233</v>
      </c>
    </row>
    <row r="534" spans="1:8" ht="21" customHeight="1">
      <c r="A534" s="10" t="s">
        <v>1934</v>
      </c>
      <c r="B534" s="10" t="s">
        <v>1935</v>
      </c>
      <c r="C534" s="10" t="s">
        <v>1932</v>
      </c>
      <c r="D534" s="10" t="s">
        <v>1936</v>
      </c>
      <c r="E534" s="10" t="s">
        <v>214</v>
      </c>
      <c r="F534" s="10" t="s">
        <v>152</v>
      </c>
      <c r="G534" s="10" t="s">
        <v>469</v>
      </c>
      <c r="H534" s="11" t="str">
        <f>HYPERLINK("https://www.airitibooks.com/Detail/Detail?PublicationID=P20210225242", "https://www.airitibooks.com/Detail/Detail?PublicationID=P20210225242")</f>
        <v>https://www.airitibooks.com/Detail/Detail?PublicationID=P20210225242</v>
      </c>
    </row>
    <row r="535" spans="1:8" ht="21" customHeight="1">
      <c r="A535" s="10" t="s">
        <v>51</v>
      </c>
      <c r="B535" s="10" t="s">
        <v>1937</v>
      </c>
      <c r="C535" s="10" t="s">
        <v>564</v>
      </c>
      <c r="D535" s="10" t="s">
        <v>52</v>
      </c>
      <c r="E535" s="10" t="s">
        <v>133</v>
      </c>
      <c r="F535" s="10" t="s">
        <v>172</v>
      </c>
      <c r="G535" s="10" t="s">
        <v>174</v>
      </c>
      <c r="H535" s="11" t="str">
        <f>HYPERLINK("https://www.airitibooks.com/Detail/Detail?PublicationID=P20210303001", "https://www.airitibooks.com/Detail/Detail?PublicationID=P20210303001")</f>
        <v>https://www.airitibooks.com/Detail/Detail?PublicationID=P20210303001</v>
      </c>
    </row>
    <row r="536" spans="1:8" ht="21" customHeight="1">
      <c r="A536" s="10" t="s">
        <v>1938</v>
      </c>
      <c r="B536" s="10" t="s">
        <v>1939</v>
      </c>
      <c r="C536" s="10" t="s">
        <v>1940</v>
      </c>
      <c r="D536" s="10" t="s">
        <v>1941</v>
      </c>
      <c r="E536" s="10" t="s">
        <v>364</v>
      </c>
      <c r="F536" s="10" t="s">
        <v>183</v>
      </c>
      <c r="G536" s="10" t="s">
        <v>182</v>
      </c>
      <c r="H536" s="11" t="str">
        <f>HYPERLINK("https://www.airitibooks.com/Detail/Detail?PublicationID=P20210308018", "https://www.airitibooks.com/Detail/Detail?PublicationID=P20210308018")</f>
        <v>https://www.airitibooks.com/Detail/Detail?PublicationID=P20210308018</v>
      </c>
    </row>
    <row r="537" spans="1:8" ht="21" customHeight="1">
      <c r="A537" s="10" t="s">
        <v>1942</v>
      </c>
      <c r="B537" s="10" t="s">
        <v>1943</v>
      </c>
      <c r="C537" s="10" t="s">
        <v>1940</v>
      </c>
      <c r="D537" s="10" t="s">
        <v>1944</v>
      </c>
      <c r="E537" s="10" t="s">
        <v>364</v>
      </c>
      <c r="F537" s="10" t="s">
        <v>183</v>
      </c>
      <c r="G537" s="10" t="s">
        <v>182</v>
      </c>
      <c r="H537" s="11" t="str">
        <f>HYPERLINK("https://www.airitibooks.com/Detail/Detail?PublicationID=P20210308019", "https://www.airitibooks.com/Detail/Detail?PublicationID=P20210308019")</f>
        <v>https://www.airitibooks.com/Detail/Detail?PublicationID=P20210308019</v>
      </c>
    </row>
    <row r="538" spans="1:8" ht="21" customHeight="1">
      <c r="A538" s="10" t="s">
        <v>1945</v>
      </c>
      <c r="B538" s="10" t="s">
        <v>1946</v>
      </c>
      <c r="C538" s="10" t="s">
        <v>1940</v>
      </c>
      <c r="D538" s="10" t="s">
        <v>1944</v>
      </c>
      <c r="E538" s="10" t="s">
        <v>364</v>
      </c>
      <c r="F538" s="10" t="s">
        <v>183</v>
      </c>
      <c r="G538" s="10" t="s">
        <v>182</v>
      </c>
      <c r="H538" s="11" t="str">
        <f>HYPERLINK("https://www.airitibooks.com/Detail/Detail?PublicationID=P20210308020", "https://www.airitibooks.com/Detail/Detail?PublicationID=P20210308020")</f>
        <v>https://www.airitibooks.com/Detail/Detail?PublicationID=P20210308020</v>
      </c>
    </row>
    <row r="539" spans="1:8" ht="21" customHeight="1">
      <c r="A539" s="10" t="s">
        <v>1947</v>
      </c>
      <c r="B539" s="10" t="s">
        <v>1948</v>
      </c>
      <c r="C539" s="10" t="s">
        <v>1918</v>
      </c>
      <c r="D539" s="10" t="s">
        <v>1949</v>
      </c>
      <c r="E539" s="10" t="s">
        <v>133</v>
      </c>
      <c r="F539" s="10" t="s">
        <v>696</v>
      </c>
      <c r="G539" s="10" t="s">
        <v>1950</v>
      </c>
      <c r="H539" s="11" t="str">
        <f>HYPERLINK("https://www.airitibooks.com/Detail/Detail?PublicationID=P20210308077", "https://www.airitibooks.com/Detail/Detail?PublicationID=P20210308077")</f>
        <v>https://www.airitibooks.com/Detail/Detail?PublicationID=P20210308077</v>
      </c>
    </row>
    <row r="540" spans="1:8" ht="21" customHeight="1">
      <c r="A540" s="10" t="s">
        <v>1951</v>
      </c>
      <c r="B540" s="10" t="s">
        <v>1952</v>
      </c>
      <c r="C540" s="10" t="s">
        <v>216</v>
      </c>
      <c r="D540" s="10" t="s">
        <v>1953</v>
      </c>
      <c r="E540" s="10" t="s">
        <v>133</v>
      </c>
      <c r="F540" s="10" t="s">
        <v>172</v>
      </c>
      <c r="G540" s="10" t="s">
        <v>174</v>
      </c>
      <c r="H540" s="11" t="str">
        <f>HYPERLINK("https://www.airitibooks.com/Detail/Detail?PublicationID=P20210308101", "https://www.airitibooks.com/Detail/Detail?PublicationID=P20210308101")</f>
        <v>https://www.airitibooks.com/Detail/Detail?PublicationID=P20210308101</v>
      </c>
    </row>
    <row r="541" spans="1:8" ht="21" customHeight="1">
      <c r="A541" s="10" t="s">
        <v>1954</v>
      </c>
      <c r="B541" s="10" t="s">
        <v>1955</v>
      </c>
      <c r="C541" s="10" t="s">
        <v>216</v>
      </c>
      <c r="D541" s="10" t="s">
        <v>1956</v>
      </c>
      <c r="E541" s="10" t="s">
        <v>133</v>
      </c>
      <c r="F541" s="10" t="s">
        <v>172</v>
      </c>
      <c r="G541" s="10" t="s">
        <v>174</v>
      </c>
      <c r="H541" s="11" t="str">
        <f>HYPERLINK("https://www.airitibooks.com/Detail/Detail?PublicationID=P20210308116", "https://www.airitibooks.com/Detail/Detail?PublicationID=P20210308116")</f>
        <v>https://www.airitibooks.com/Detail/Detail?PublicationID=P20210308116</v>
      </c>
    </row>
    <row r="542" spans="1:8" ht="21" customHeight="1">
      <c r="A542" s="10" t="s">
        <v>1957</v>
      </c>
      <c r="B542" s="10" t="s">
        <v>1958</v>
      </c>
      <c r="C542" s="10" t="s">
        <v>1959</v>
      </c>
      <c r="D542" s="10" t="s">
        <v>1960</v>
      </c>
      <c r="E542" s="10" t="s">
        <v>153</v>
      </c>
      <c r="F542" s="10" t="s">
        <v>172</v>
      </c>
      <c r="G542" s="10" t="s">
        <v>174</v>
      </c>
      <c r="H542" s="11" t="str">
        <f>HYPERLINK("https://www.airitibooks.com/Detail/Detail?PublicationID=P20210319002", "https://www.airitibooks.com/Detail/Detail?PublicationID=P20210319002")</f>
        <v>https://www.airitibooks.com/Detail/Detail?PublicationID=P20210319002</v>
      </c>
    </row>
    <row r="543" spans="1:8" ht="21" customHeight="1">
      <c r="A543" s="10" t="s">
        <v>1961</v>
      </c>
      <c r="B543" s="10" t="s">
        <v>1962</v>
      </c>
      <c r="C543" s="10" t="s">
        <v>1963</v>
      </c>
      <c r="D543" s="10" t="s">
        <v>1964</v>
      </c>
      <c r="E543" s="10" t="s">
        <v>133</v>
      </c>
      <c r="F543" s="10" t="s">
        <v>183</v>
      </c>
      <c r="G543" s="10" t="s">
        <v>213</v>
      </c>
      <c r="H543" s="11" t="str">
        <f>HYPERLINK("https://www.airitibooks.com/Detail/Detail?PublicationID=P20210326046", "https://www.airitibooks.com/Detail/Detail?PublicationID=P20210326046")</f>
        <v>https://www.airitibooks.com/Detail/Detail?PublicationID=P20210326046</v>
      </c>
    </row>
    <row r="544" spans="1:8" ht="21" customHeight="1">
      <c r="A544" s="10" t="s">
        <v>1965</v>
      </c>
      <c r="B544" s="10" t="s">
        <v>1966</v>
      </c>
      <c r="C544" s="10" t="s">
        <v>1160</v>
      </c>
      <c r="D544" s="10" t="s">
        <v>1967</v>
      </c>
      <c r="E544" s="10" t="s">
        <v>133</v>
      </c>
      <c r="F544" s="10" t="s">
        <v>152</v>
      </c>
      <c r="G544" s="10" t="s">
        <v>359</v>
      </c>
      <c r="H544" s="11" t="str">
        <f>HYPERLINK("https://www.airitibooks.com/Detail/Detail?PublicationID=P20210326099", "https://www.airitibooks.com/Detail/Detail?PublicationID=P20210326099")</f>
        <v>https://www.airitibooks.com/Detail/Detail?PublicationID=P20210326099</v>
      </c>
    </row>
    <row r="545" spans="1:8" ht="21" customHeight="1">
      <c r="A545" s="10" t="s">
        <v>1968</v>
      </c>
      <c r="B545" s="10" t="s">
        <v>1969</v>
      </c>
      <c r="C545" s="10" t="s">
        <v>1160</v>
      </c>
      <c r="D545" s="10" t="s">
        <v>1970</v>
      </c>
      <c r="E545" s="10" t="s">
        <v>133</v>
      </c>
      <c r="F545" s="10" t="s">
        <v>172</v>
      </c>
      <c r="G545" s="10" t="s">
        <v>174</v>
      </c>
      <c r="H545" s="11" t="str">
        <f>HYPERLINK("https://www.airitibooks.com/Detail/Detail?PublicationID=P20210401320", "https://www.airitibooks.com/Detail/Detail?PublicationID=P20210401320")</f>
        <v>https://www.airitibooks.com/Detail/Detail?PublicationID=P20210401320</v>
      </c>
    </row>
    <row r="546" spans="1:8" ht="21" customHeight="1">
      <c r="A546" s="10" t="s">
        <v>1971</v>
      </c>
      <c r="B546" s="10" t="s">
        <v>1972</v>
      </c>
      <c r="C546" s="10" t="s">
        <v>135</v>
      </c>
      <c r="D546" s="10" t="s">
        <v>1973</v>
      </c>
      <c r="E546" s="10" t="s">
        <v>133</v>
      </c>
      <c r="F546" s="10" t="s">
        <v>183</v>
      </c>
      <c r="G546" s="10" t="s">
        <v>182</v>
      </c>
      <c r="H546" s="11" t="str">
        <f>HYPERLINK("https://www.airitibooks.com/Detail/Detail?PublicationID=P20210416095", "https://www.airitibooks.com/Detail/Detail?PublicationID=P20210416095")</f>
        <v>https://www.airitibooks.com/Detail/Detail?PublicationID=P20210416095</v>
      </c>
    </row>
    <row r="547" spans="1:8" ht="21" customHeight="1">
      <c r="A547" s="10" t="s">
        <v>1974</v>
      </c>
      <c r="B547" s="10" t="s">
        <v>1975</v>
      </c>
      <c r="C547" s="10" t="s">
        <v>1976</v>
      </c>
      <c r="D547" s="10" t="s">
        <v>1977</v>
      </c>
      <c r="E547" s="10" t="s">
        <v>133</v>
      </c>
      <c r="F547" s="10" t="s">
        <v>183</v>
      </c>
      <c r="G547" s="10" t="s">
        <v>231</v>
      </c>
      <c r="H547" s="11" t="str">
        <f>HYPERLINK("https://www.airitibooks.com/Detail/Detail?PublicationID=P20210430052", "https://www.airitibooks.com/Detail/Detail?PublicationID=P20210430052")</f>
        <v>https://www.airitibooks.com/Detail/Detail?PublicationID=P20210430052</v>
      </c>
    </row>
    <row r="548" spans="1:8" ht="21" customHeight="1">
      <c r="A548" s="10" t="s">
        <v>1978</v>
      </c>
      <c r="B548" s="10" t="s">
        <v>1979</v>
      </c>
      <c r="C548" s="10" t="s">
        <v>351</v>
      </c>
      <c r="D548" s="10" t="s">
        <v>33</v>
      </c>
      <c r="E548" s="10" t="s">
        <v>133</v>
      </c>
      <c r="F548" s="10" t="s">
        <v>163</v>
      </c>
      <c r="G548" s="10" t="s">
        <v>420</v>
      </c>
      <c r="H548" s="11" t="str">
        <f>HYPERLINK("https://www.airitibooks.com/Detail/Detail?PublicationID=P20210510123", "https://www.airitibooks.com/Detail/Detail?PublicationID=P20210510123")</f>
        <v>https://www.airitibooks.com/Detail/Detail?PublicationID=P20210510123</v>
      </c>
    </row>
    <row r="549" spans="1:8" ht="21" customHeight="1">
      <c r="A549" s="10" t="s">
        <v>1980</v>
      </c>
      <c r="B549" s="10" t="s">
        <v>1981</v>
      </c>
      <c r="C549" s="10" t="s">
        <v>135</v>
      </c>
      <c r="D549" s="10" t="s">
        <v>1982</v>
      </c>
      <c r="E549" s="10" t="s">
        <v>133</v>
      </c>
      <c r="F549" s="10" t="s">
        <v>183</v>
      </c>
      <c r="G549" s="10" t="s">
        <v>231</v>
      </c>
      <c r="H549" s="11" t="str">
        <f>HYPERLINK("https://www.airitibooks.com/Detail/Detail?PublicationID=P20210510168", "https://www.airitibooks.com/Detail/Detail?PublicationID=P20210510168")</f>
        <v>https://www.airitibooks.com/Detail/Detail?PublicationID=P20210510168</v>
      </c>
    </row>
    <row r="550" spans="1:8" ht="21" customHeight="1">
      <c r="A550" s="10" t="s">
        <v>1983</v>
      </c>
      <c r="B550" s="10" t="s">
        <v>1984</v>
      </c>
      <c r="C550" s="10" t="s">
        <v>135</v>
      </c>
      <c r="D550" s="10" t="s">
        <v>1985</v>
      </c>
      <c r="E550" s="10" t="s">
        <v>133</v>
      </c>
      <c r="F550" s="10" t="s">
        <v>152</v>
      </c>
      <c r="G550" s="10" t="s">
        <v>409</v>
      </c>
      <c r="H550" s="11" t="str">
        <f>HYPERLINK("https://www.airitibooks.com/Detail/Detail?PublicationID=P20210510169", "https://www.airitibooks.com/Detail/Detail?PublicationID=P20210510169")</f>
        <v>https://www.airitibooks.com/Detail/Detail?PublicationID=P20210510169</v>
      </c>
    </row>
    <row r="551" spans="1:8" ht="21" customHeight="1">
      <c r="A551" s="10" t="s">
        <v>1986</v>
      </c>
      <c r="B551" s="10" t="s">
        <v>1987</v>
      </c>
      <c r="C551" s="10" t="s">
        <v>135</v>
      </c>
      <c r="D551" s="10" t="s">
        <v>1988</v>
      </c>
      <c r="E551" s="10" t="s">
        <v>133</v>
      </c>
      <c r="F551" s="10" t="s">
        <v>696</v>
      </c>
      <c r="G551" s="10" t="s">
        <v>1989</v>
      </c>
      <c r="H551" s="11" t="str">
        <f>HYPERLINK("https://www.airitibooks.com/Detail/Detail?PublicationID=P20210510170", "https://www.airitibooks.com/Detail/Detail?PublicationID=P20210510170")</f>
        <v>https://www.airitibooks.com/Detail/Detail?PublicationID=P20210510170</v>
      </c>
    </row>
    <row r="552" spans="1:8" ht="21" customHeight="1">
      <c r="A552" s="10" t="s">
        <v>1990</v>
      </c>
      <c r="B552" s="10" t="s">
        <v>1991</v>
      </c>
      <c r="C552" s="10" t="s">
        <v>1992</v>
      </c>
      <c r="D552" s="10" t="s">
        <v>104</v>
      </c>
      <c r="E552" s="10" t="s">
        <v>214</v>
      </c>
      <c r="F552" s="10" t="s">
        <v>152</v>
      </c>
      <c r="G552" s="10" t="s">
        <v>359</v>
      </c>
      <c r="H552" s="11" t="str">
        <f>HYPERLINK("https://www.airitibooks.com/Detail/Detail?PublicationID=P20210514227", "https://www.airitibooks.com/Detail/Detail?PublicationID=P20210514227")</f>
        <v>https://www.airitibooks.com/Detail/Detail?PublicationID=P20210514227</v>
      </c>
    </row>
    <row r="553" spans="1:8" ht="21" customHeight="1">
      <c r="A553" s="10" t="s">
        <v>1993</v>
      </c>
      <c r="B553" s="10" t="s">
        <v>1994</v>
      </c>
      <c r="C553" s="10" t="s">
        <v>135</v>
      </c>
      <c r="D553" s="10" t="s">
        <v>1995</v>
      </c>
      <c r="E553" s="10" t="s">
        <v>133</v>
      </c>
      <c r="F553" s="10" t="s">
        <v>183</v>
      </c>
      <c r="G553" s="10" t="s">
        <v>182</v>
      </c>
      <c r="H553" s="11" t="str">
        <f>HYPERLINK("https://www.airitibooks.com/Detail/Detail?PublicationID=P20210514288", "https://www.airitibooks.com/Detail/Detail?PublicationID=P20210514288")</f>
        <v>https://www.airitibooks.com/Detail/Detail?PublicationID=P20210514288</v>
      </c>
    </row>
    <row r="554" spans="1:8" ht="21" customHeight="1">
      <c r="A554" s="10" t="s">
        <v>1996</v>
      </c>
      <c r="B554" s="10" t="s">
        <v>1997</v>
      </c>
      <c r="C554" s="10" t="s">
        <v>135</v>
      </c>
      <c r="D554" s="10" t="s">
        <v>1998</v>
      </c>
      <c r="E554" s="10" t="s">
        <v>133</v>
      </c>
      <c r="F554" s="10" t="s">
        <v>183</v>
      </c>
      <c r="G554" s="10" t="s">
        <v>182</v>
      </c>
      <c r="H554" s="11" t="str">
        <f>HYPERLINK("https://www.airitibooks.com/Detail/Detail?PublicationID=P20210514289", "https://www.airitibooks.com/Detail/Detail?PublicationID=P20210514289")</f>
        <v>https://www.airitibooks.com/Detail/Detail?PublicationID=P20210514289</v>
      </c>
    </row>
    <row r="555" spans="1:8" ht="21" customHeight="1">
      <c r="A555" s="10" t="s">
        <v>1999</v>
      </c>
      <c r="B555" s="10" t="s">
        <v>2000</v>
      </c>
      <c r="C555" s="10" t="s">
        <v>2001</v>
      </c>
      <c r="D555" s="10" t="s">
        <v>2002</v>
      </c>
      <c r="E555" s="10" t="s">
        <v>2003</v>
      </c>
      <c r="F555" s="10" t="s">
        <v>163</v>
      </c>
      <c r="G555" s="10" t="s">
        <v>162</v>
      </c>
      <c r="H555" s="11" t="str">
        <f>HYPERLINK("https://www.airitibooks.com/Detail/Detail?PublicationID=P20141017034", "https://www.airitibooks.com/Detail/Detail?PublicationID=P20141017034")</f>
        <v>https://www.airitibooks.com/Detail/Detail?PublicationID=P20141017034</v>
      </c>
    </row>
    <row r="556" spans="1:8" ht="21" customHeight="1">
      <c r="A556" s="10" t="s">
        <v>2004</v>
      </c>
      <c r="B556" s="10" t="s">
        <v>2005</v>
      </c>
      <c r="C556" s="10" t="s">
        <v>155</v>
      </c>
      <c r="D556" s="10" t="s">
        <v>2006</v>
      </c>
      <c r="E556" s="10" t="s">
        <v>364</v>
      </c>
      <c r="F556" s="10" t="s">
        <v>152</v>
      </c>
      <c r="G556" s="10" t="s">
        <v>30</v>
      </c>
      <c r="H556" s="11" t="str">
        <f>HYPERLINK("https://www.airitibooks.com/Detail/Detail?PublicationID=P20170531013", "https://www.airitibooks.com/Detail/Detail?PublicationID=P20170531013")</f>
        <v>https://www.airitibooks.com/Detail/Detail?PublicationID=P20170531013</v>
      </c>
    </row>
    <row r="557" spans="1:8" ht="21" customHeight="1">
      <c r="A557" s="10" t="s">
        <v>2007</v>
      </c>
      <c r="B557" s="10" t="s">
        <v>2008</v>
      </c>
      <c r="C557" s="10" t="s">
        <v>155</v>
      </c>
      <c r="D557" s="10" t="s">
        <v>2009</v>
      </c>
      <c r="E557" s="10" t="s">
        <v>364</v>
      </c>
      <c r="F557" s="10" t="s">
        <v>152</v>
      </c>
      <c r="G557" s="10" t="s">
        <v>359</v>
      </c>
      <c r="H557" s="11" t="str">
        <f>HYPERLINK("https://www.airitibooks.com/Detail/Detail?PublicationID=P20170907301", "https://www.airitibooks.com/Detail/Detail?PublicationID=P20170907301")</f>
        <v>https://www.airitibooks.com/Detail/Detail?PublicationID=P20170907301</v>
      </c>
    </row>
    <row r="558" spans="1:8" ht="21" customHeight="1">
      <c r="A558" s="10" t="s">
        <v>2010</v>
      </c>
      <c r="B558" s="10" t="s">
        <v>2011</v>
      </c>
      <c r="C558" s="10" t="s">
        <v>155</v>
      </c>
      <c r="D558" s="10" t="s">
        <v>2012</v>
      </c>
      <c r="E558" s="10" t="s">
        <v>364</v>
      </c>
      <c r="F558" s="10" t="s">
        <v>183</v>
      </c>
      <c r="G558" s="10" t="s">
        <v>213</v>
      </c>
      <c r="H558" s="11" t="str">
        <f>HYPERLINK("https://www.airitibooks.com/Detail/Detail?PublicationID=P20170929269", "https://www.airitibooks.com/Detail/Detail?PublicationID=P20170929269")</f>
        <v>https://www.airitibooks.com/Detail/Detail?PublicationID=P20170929269</v>
      </c>
    </row>
    <row r="559" spans="1:8" ht="21" customHeight="1">
      <c r="A559" s="10" t="s">
        <v>2013</v>
      </c>
      <c r="B559" s="10" t="s">
        <v>2014</v>
      </c>
      <c r="C559" s="10" t="s">
        <v>155</v>
      </c>
      <c r="D559" s="10" t="s">
        <v>2015</v>
      </c>
      <c r="E559" s="10" t="s">
        <v>364</v>
      </c>
      <c r="F559" s="10" t="s">
        <v>183</v>
      </c>
      <c r="G559" s="10" t="s">
        <v>213</v>
      </c>
      <c r="H559" s="11" t="str">
        <f>HYPERLINK("https://www.airitibooks.com/Detail/Detail?PublicationID=P20170929270", "https://www.airitibooks.com/Detail/Detail?PublicationID=P20170929270")</f>
        <v>https://www.airitibooks.com/Detail/Detail?PublicationID=P20170929270</v>
      </c>
    </row>
    <row r="560" spans="1:8" ht="21" customHeight="1">
      <c r="A560" s="10" t="s">
        <v>2016</v>
      </c>
      <c r="B560" s="10" t="s">
        <v>2017</v>
      </c>
      <c r="C560" s="10" t="s">
        <v>155</v>
      </c>
      <c r="D560" s="10" t="s">
        <v>2018</v>
      </c>
      <c r="E560" s="10" t="s">
        <v>364</v>
      </c>
      <c r="F560" s="10" t="s">
        <v>183</v>
      </c>
      <c r="G560" s="10" t="s">
        <v>213</v>
      </c>
      <c r="H560" s="11" t="str">
        <f>HYPERLINK("https://www.airitibooks.com/Detail/Detail?PublicationID=P20170929271", "https://www.airitibooks.com/Detail/Detail?PublicationID=P20170929271")</f>
        <v>https://www.airitibooks.com/Detail/Detail?PublicationID=P20170929271</v>
      </c>
    </row>
    <row r="561" spans="1:8" ht="21" customHeight="1">
      <c r="A561" s="10" t="s">
        <v>2019</v>
      </c>
      <c r="B561" s="10" t="s">
        <v>2020</v>
      </c>
      <c r="C561" s="10" t="s">
        <v>380</v>
      </c>
      <c r="D561" s="10" t="s">
        <v>2021</v>
      </c>
      <c r="E561" s="10" t="s">
        <v>364</v>
      </c>
      <c r="F561" s="10" t="s">
        <v>183</v>
      </c>
      <c r="G561" s="10" t="s">
        <v>213</v>
      </c>
      <c r="H561" s="11" t="str">
        <f>HYPERLINK("https://www.airitibooks.com/Detail/Detail?PublicationID=P20171103160", "https://www.airitibooks.com/Detail/Detail?PublicationID=P20171103160")</f>
        <v>https://www.airitibooks.com/Detail/Detail?PublicationID=P20171103160</v>
      </c>
    </row>
    <row r="562" spans="1:8" ht="21" customHeight="1">
      <c r="A562" s="10" t="s">
        <v>2022</v>
      </c>
      <c r="B562" s="10" t="s">
        <v>2023</v>
      </c>
      <c r="C562" s="10" t="s">
        <v>380</v>
      </c>
      <c r="D562" s="10" t="s">
        <v>2024</v>
      </c>
      <c r="E562" s="10" t="s">
        <v>364</v>
      </c>
      <c r="F562" s="10" t="s">
        <v>183</v>
      </c>
      <c r="G562" s="10" t="s">
        <v>213</v>
      </c>
      <c r="H562" s="11" t="str">
        <f>HYPERLINK("https://www.airitibooks.com/Detail/Detail?PublicationID=P20171103179", "https://www.airitibooks.com/Detail/Detail?PublicationID=P20171103179")</f>
        <v>https://www.airitibooks.com/Detail/Detail?PublicationID=P20171103179</v>
      </c>
    </row>
    <row r="563" spans="1:8" ht="21" customHeight="1">
      <c r="A563" s="10" t="s">
        <v>2025</v>
      </c>
      <c r="B563" s="10" t="s">
        <v>2026</v>
      </c>
      <c r="C563" s="10" t="s">
        <v>380</v>
      </c>
      <c r="D563" s="10" t="s">
        <v>2027</v>
      </c>
      <c r="E563" s="10" t="s">
        <v>364</v>
      </c>
      <c r="F563" s="10" t="s">
        <v>183</v>
      </c>
      <c r="G563" s="10" t="s">
        <v>213</v>
      </c>
      <c r="H563" s="11" t="str">
        <f>HYPERLINK("https://www.airitibooks.com/Detail/Detail?PublicationID=P20171103243", "https://www.airitibooks.com/Detail/Detail?PublicationID=P20171103243")</f>
        <v>https://www.airitibooks.com/Detail/Detail?PublicationID=P20171103243</v>
      </c>
    </row>
    <row r="564" spans="1:8" ht="21" customHeight="1">
      <c r="A564" s="10" t="s">
        <v>2028</v>
      </c>
      <c r="B564" s="10" t="s">
        <v>2029</v>
      </c>
      <c r="C564" s="10" t="s">
        <v>380</v>
      </c>
      <c r="D564" s="10" t="s">
        <v>2030</v>
      </c>
      <c r="E564" s="10" t="s">
        <v>364</v>
      </c>
      <c r="F564" s="10" t="s">
        <v>183</v>
      </c>
      <c r="G564" s="10" t="s">
        <v>213</v>
      </c>
      <c r="H564" s="11" t="str">
        <f>HYPERLINK("https://www.airitibooks.com/Detail/Detail?PublicationID=P20171103340", "https://www.airitibooks.com/Detail/Detail?PublicationID=P20171103340")</f>
        <v>https://www.airitibooks.com/Detail/Detail?PublicationID=P20171103340</v>
      </c>
    </row>
    <row r="565" spans="1:8" ht="21" customHeight="1">
      <c r="A565" s="10" t="s">
        <v>2031</v>
      </c>
      <c r="B565" s="10" t="s">
        <v>2032</v>
      </c>
      <c r="C565" s="10" t="s">
        <v>380</v>
      </c>
      <c r="D565" s="10" t="s">
        <v>2033</v>
      </c>
      <c r="E565" s="10" t="s">
        <v>364</v>
      </c>
      <c r="F565" s="10" t="s">
        <v>183</v>
      </c>
      <c r="G565" s="10" t="s">
        <v>213</v>
      </c>
      <c r="H565" s="11" t="str">
        <f>HYPERLINK("https://www.airitibooks.com/Detail/Detail?PublicationID=P20171103377", "https://www.airitibooks.com/Detail/Detail?PublicationID=P20171103377")</f>
        <v>https://www.airitibooks.com/Detail/Detail?PublicationID=P20171103377</v>
      </c>
    </row>
    <row r="566" spans="1:8" ht="21" customHeight="1">
      <c r="A566" s="10" t="s">
        <v>2034</v>
      </c>
      <c r="B566" s="10" t="s">
        <v>2035</v>
      </c>
      <c r="C566" s="10" t="s">
        <v>380</v>
      </c>
      <c r="D566" s="10" t="s">
        <v>2036</v>
      </c>
      <c r="E566" s="10" t="s">
        <v>364</v>
      </c>
      <c r="F566" s="10" t="s">
        <v>183</v>
      </c>
      <c r="G566" s="10" t="s">
        <v>213</v>
      </c>
      <c r="H566" s="11" t="str">
        <f>HYPERLINK("https://www.airitibooks.com/Detail/Detail?PublicationID=P20171103614", "https://www.airitibooks.com/Detail/Detail?PublicationID=P20171103614")</f>
        <v>https://www.airitibooks.com/Detail/Detail?PublicationID=P20171103614</v>
      </c>
    </row>
    <row r="567" spans="1:8" ht="21" customHeight="1">
      <c r="A567" s="10" t="s">
        <v>2037</v>
      </c>
      <c r="B567" s="10" t="s">
        <v>2038</v>
      </c>
      <c r="C567" s="10" t="s">
        <v>380</v>
      </c>
      <c r="D567" s="10" t="s">
        <v>2036</v>
      </c>
      <c r="E567" s="10" t="s">
        <v>364</v>
      </c>
      <c r="F567" s="10" t="s">
        <v>183</v>
      </c>
      <c r="G567" s="10" t="s">
        <v>213</v>
      </c>
      <c r="H567" s="11" t="str">
        <f>HYPERLINK("https://www.airitibooks.com/Detail/Detail?PublicationID=P20171103648", "https://www.airitibooks.com/Detail/Detail?PublicationID=P20171103648")</f>
        <v>https://www.airitibooks.com/Detail/Detail?PublicationID=P20171103648</v>
      </c>
    </row>
    <row r="568" spans="1:8" ht="21" customHeight="1">
      <c r="A568" s="10" t="s">
        <v>2039</v>
      </c>
      <c r="B568" s="10" t="s">
        <v>2040</v>
      </c>
      <c r="C568" s="10" t="s">
        <v>380</v>
      </c>
      <c r="D568" s="10" t="s">
        <v>2036</v>
      </c>
      <c r="E568" s="10" t="s">
        <v>364</v>
      </c>
      <c r="F568" s="10" t="s">
        <v>183</v>
      </c>
      <c r="G568" s="10" t="s">
        <v>213</v>
      </c>
      <c r="H568" s="11" t="str">
        <f>HYPERLINK("https://www.airitibooks.com/Detail/Detail?PublicationID=P20171103734", "https://www.airitibooks.com/Detail/Detail?PublicationID=P20171103734")</f>
        <v>https://www.airitibooks.com/Detail/Detail?PublicationID=P20171103734</v>
      </c>
    </row>
    <row r="569" spans="1:8" ht="21" customHeight="1">
      <c r="A569" s="10" t="s">
        <v>2041</v>
      </c>
      <c r="B569" s="10" t="s">
        <v>2042</v>
      </c>
      <c r="C569" s="10" t="s">
        <v>380</v>
      </c>
      <c r="D569" s="10" t="s">
        <v>2036</v>
      </c>
      <c r="E569" s="10" t="s">
        <v>364</v>
      </c>
      <c r="F569" s="10" t="s">
        <v>183</v>
      </c>
      <c r="G569" s="10" t="s">
        <v>213</v>
      </c>
      <c r="H569" s="11" t="str">
        <f>HYPERLINK("https://www.airitibooks.com/Detail/Detail?PublicationID=P20171103744", "https://www.airitibooks.com/Detail/Detail?PublicationID=P20171103744")</f>
        <v>https://www.airitibooks.com/Detail/Detail?PublicationID=P20171103744</v>
      </c>
    </row>
    <row r="570" spans="1:8" ht="21" customHeight="1">
      <c r="A570" s="10" t="s">
        <v>2043</v>
      </c>
      <c r="B570" s="10" t="s">
        <v>2044</v>
      </c>
      <c r="C570" s="10" t="s">
        <v>380</v>
      </c>
      <c r="D570" s="10" t="s">
        <v>2045</v>
      </c>
      <c r="E570" s="10" t="s">
        <v>364</v>
      </c>
      <c r="F570" s="10" t="s">
        <v>172</v>
      </c>
      <c r="G570" s="10" t="s">
        <v>171</v>
      </c>
      <c r="H570" s="11" t="str">
        <f>HYPERLINK("https://www.airitibooks.com/Detail/Detail?PublicationID=P20171103812", "https://www.airitibooks.com/Detail/Detail?PublicationID=P20171103812")</f>
        <v>https://www.airitibooks.com/Detail/Detail?PublicationID=P20171103812</v>
      </c>
    </row>
    <row r="571" spans="1:8" ht="21" customHeight="1">
      <c r="A571" s="10" t="s">
        <v>2046</v>
      </c>
      <c r="B571" s="10" t="s">
        <v>2047</v>
      </c>
      <c r="C571" s="10" t="s">
        <v>380</v>
      </c>
      <c r="D571" s="10" t="s">
        <v>2045</v>
      </c>
      <c r="E571" s="10" t="s">
        <v>364</v>
      </c>
      <c r="F571" s="10" t="s">
        <v>183</v>
      </c>
      <c r="G571" s="10" t="s">
        <v>213</v>
      </c>
      <c r="H571" s="11" t="str">
        <f>HYPERLINK("https://www.airitibooks.com/Detail/Detail?PublicationID=P20171103841", "https://www.airitibooks.com/Detail/Detail?PublicationID=P20171103841")</f>
        <v>https://www.airitibooks.com/Detail/Detail?PublicationID=P20171103841</v>
      </c>
    </row>
    <row r="572" spans="1:8" ht="21" customHeight="1">
      <c r="A572" s="10" t="s">
        <v>2048</v>
      </c>
      <c r="B572" s="10" t="s">
        <v>2049</v>
      </c>
      <c r="C572" s="10" t="s">
        <v>155</v>
      </c>
      <c r="D572" s="10" t="s">
        <v>559</v>
      </c>
      <c r="E572" s="10" t="s">
        <v>364</v>
      </c>
      <c r="F572" s="10" t="s">
        <v>183</v>
      </c>
      <c r="G572" s="10" t="s">
        <v>213</v>
      </c>
      <c r="H572" s="11" t="str">
        <f>HYPERLINK("https://www.airitibooks.com/Detail/Detail?PublicationID=P20171118250", "https://www.airitibooks.com/Detail/Detail?PublicationID=P20171118250")</f>
        <v>https://www.airitibooks.com/Detail/Detail?PublicationID=P20171118250</v>
      </c>
    </row>
    <row r="573" spans="1:8" ht="21" customHeight="1">
      <c r="A573" s="10" t="s">
        <v>2050</v>
      </c>
      <c r="B573" s="10" t="s">
        <v>2051</v>
      </c>
      <c r="C573" s="10" t="s">
        <v>155</v>
      </c>
      <c r="D573" s="10" t="s">
        <v>2052</v>
      </c>
      <c r="E573" s="10" t="s">
        <v>364</v>
      </c>
      <c r="F573" s="10" t="s">
        <v>152</v>
      </c>
      <c r="G573" s="10" t="s">
        <v>151</v>
      </c>
      <c r="H573" s="11" t="str">
        <f>HYPERLINK("https://www.airitibooks.com/Detail/Detail?PublicationID=P20171118252", "https://www.airitibooks.com/Detail/Detail?PublicationID=P20171118252")</f>
        <v>https://www.airitibooks.com/Detail/Detail?PublicationID=P20171118252</v>
      </c>
    </row>
    <row r="574" spans="1:8" ht="21" customHeight="1">
      <c r="A574" s="10" t="s">
        <v>2053</v>
      </c>
      <c r="B574" s="10" t="s">
        <v>2054</v>
      </c>
      <c r="C574" s="10" t="s">
        <v>155</v>
      </c>
      <c r="D574" s="10" t="s">
        <v>2055</v>
      </c>
      <c r="E574" s="10" t="s">
        <v>364</v>
      </c>
      <c r="F574" s="10" t="s">
        <v>183</v>
      </c>
      <c r="G574" s="10" t="s">
        <v>213</v>
      </c>
      <c r="H574" s="11" t="str">
        <f>HYPERLINK("https://www.airitibooks.com/Detail/Detail?PublicationID=P20180126025", "https://www.airitibooks.com/Detail/Detail?PublicationID=P20180126025")</f>
        <v>https://www.airitibooks.com/Detail/Detail?PublicationID=P20180126025</v>
      </c>
    </row>
    <row r="575" spans="1:8" ht="21" customHeight="1">
      <c r="A575" s="10" t="s">
        <v>2056</v>
      </c>
      <c r="B575" s="10" t="s">
        <v>2057</v>
      </c>
      <c r="C575" s="10" t="s">
        <v>155</v>
      </c>
      <c r="D575" s="10" t="s">
        <v>112</v>
      </c>
      <c r="E575" s="10" t="s">
        <v>364</v>
      </c>
      <c r="F575" s="10" t="s">
        <v>183</v>
      </c>
      <c r="G575" s="10" t="s">
        <v>213</v>
      </c>
      <c r="H575" s="11" t="str">
        <f>HYPERLINK("https://www.airitibooks.com/Detail/Detail?PublicationID=P20180208133", "https://www.airitibooks.com/Detail/Detail?PublicationID=P20180208133")</f>
        <v>https://www.airitibooks.com/Detail/Detail?PublicationID=P20180208133</v>
      </c>
    </row>
    <row r="576" spans="1:8" ht="21" customHeight="1">
      <c r="A576" s="10" t="s">
        <v>2058</v>
      </c>
      <c r="B576" s="10" t="s">
        <v>2059</v>
      </c>
      <c r="C576" s="10" t="s">
        <v>155</v>
      </c>
      <c r="D576" s="10" t="s">
        <v>2060</v>
      </c>
      <c r="E576" s="10" t="s">
        <v>364</v>
      </c>
      <c r="F576" s="10" t="s">
        <v>152</v>
      </c>
      <c r="G576" s="10" t="s">
        <v>359</v>
      </c>
      <c r="H576" s="11" t="str">
        <f>HYPERLINK("https://www.airitibooks.com/Detail/Detail?PublicationID=P20180208137", "https://www.airitibooks.com/Detail/Detail?PublicationID=P20180208137")</f>
        <v>https://www.airitibooks.com/Detail/Detail?PublicationID=P20180208137</v>
      </c>
    </row>
    <row r="577" spans="1:8" ht="21" customHeight="1">
      <c r="A577" s="10" t="s">
        <v>2061</v>
      </c>
      <c r="B577" s="10" t="s">
        <v>2062</v>
      </c>
      <c r="C577" s="10" t="s">
        <v>155</v>
      </c>
      <c r="D577" s="10" t="s">
        <v>2063</v>
      </c>
      <c r="E577" s="10" t="s">
        <v>364</v>
      </c>
      <c r="F577" s="10" t="s">
        <v>172</v>
      </c>
      <c r="G577" s="10" t="s">
        <v>174</v>
      </c>
      <c r="H577" s="11" t="str">
        <f>HYPERLINK("https://www.airitibooks.com/Detail/Detail?PublicationID=P20180223009", "https://www.airitibooks.com/Detail/Detail?PublicationID=P20180223009")</f>
        <v>https://www.airitibooks.com/Detail/Detail?PublicationID=P20180223009</v>
      </c>
    </row>
    <row r="578" spans="1:8" ht="21" customHeight="1">
      <c r="A578" s="10" t="s">
        <v>2064</v>
      </c>
      <c r="B578" s="10" t="s">
        <v>2065</v>
      </c>
      <c r="C578" s="10" t="s">
        <v>155</v>
      </c>
      <c r="D578" s="10" t="s">
        <v>2066</v>
      </c>
      <c r="E578" s="10" t="s">
        <v>364</v>
      </c>
      <c r="F578" s="10" t="s">
        <v>208</v>
      </c>
      <c r="G578" s="10" t="s">
        <v>528</v>
      </c>
      <c r="H578" s="11" t="str">
        <f>HYPERLINK("https://www.airitibooks.com/Detail/Detail?PublicationID=P20180223013", "https://www.airitibooks.com/Detail/Detail?PublicationID=P20180223013")</f>
        <v>https://www.airitibooks.com/Detail/Detail?PublicationID=P20180223013</v>
      </c>
    </row>
    <row r="579" spans="1:8" ht="21" customHeight="1">
      <c r="A579" s="10" t="s">
        <v>2067</v>
      </c>
      <c r="B579" s="10" t="s">
        <v>2068</v>
      </c>
      <c r="C579" s="10" t="s">
        <v>1907</v>
      </c>
      <c r="D579" s="10" t="s">
        <v>2069</v>
      </c>
      <c r="E579" s="10" t="s">
        <v>425</v>
      </c>
      <c r="F579" s="10" t="s">
        <v>183</v>
      </c>
      <c r="G579" s="10" t="s">
        <v>213</v>
      </c>
      <c r="H579" s="11" t="str">
        <f>HYPERLINK("https://www.airitibooks.com/Detail/Detail?PublicationID=P20180413104", "https://www.airitibooks.com/Detail/Detail?PublicationID=P20180413104")</f>
        <v>https://www.airitibooks.com/Detail/Detail?PublicationID=P20180413104</v>
      </c>
    </row>
    <row r="580" spans="1:8" ht="21" customHeight="1">
      <c r="A580" s="10" t="s">
        <v>116</v>
      </c>
      <c r="B580" s="10" t="s">
        <v>2070</v>
      </c>
      <c r="C580" s="10" t="s">
        <v>482</v>
      </c>
      <c r="D580" s="10" t="s">
        <v>483</v>
      </c>
      <c r="E580" s="10" t="s">
        <v>425</v>
      </c>
      <c r="F580" s="10" t="s">
        <v>172</v>
      </c>
      <c r="G580" s="10" t="s">
        <v>174</v>
      </c>
      <c r="H580" s="11" t="str">
        <f>HYPERLINK("https://www.airitibooks.com/Detail/Detail?PublicationID=P20180511006", "https://www.airitibooks.com/Detail/Detail?PublicationID=P20180511006")</f>
        <v>https://www.airitibooks.com/Detail/Detail?PublicationID=P20180511006</v>
      </c>
    </row>
    <row r="581" spans="1:8" ht="21" customHeight="1">
      <c r="A581" s="10" t="s">
        <v>2071</v>
      </c>
      <c r="B581" s="10" t="s">
        <v>2072</v>
      </c>
      <c r="C581" s="10" t="s">
        <v>2073</v>
      </c>
      <c r="D581" s="10" t="s">
        <v>2074</v>
      </c>
      <c r="E581" s="10" t="s">
        <v>364</v>
      </c>
      <c r="F581" s="10" t="s">
        <v>183</v>
      </c>
      <c r="G581" s="10" t="s">
        <v>213</v>
      </c>
      <c r="H581" s="11" t="str">
        <f>HYPERLINK("https://www.airitibooks.com/Detail/Detail?PublicationID=P20180529002", "https://www.airitibooks.com/Detail/Detail?PublicationID=P20180529002")</f>
        <v>https://www.airitibooks.com/Detail/Detail?PublicationID=P20180529002</v>
      </c>
    </row>
    <row r="582" spans="1:8" ht="21" customHeight="1">
      <c r="A582" s="10" t="s">
        <v>2075</v>
      </c>
      <c r="B582" s="10" t="s">
        <v>2076</v>
      </c>
      <c r="C582" s="10" t="s">
        <v>766</v>
      </c>
      <c r="D582" s="10" t="s">
        <v>2077</v>
      </c>
      <c r="E582" s="10" t="s">
        <v>214</v>
      </c>
      <c r="F582" s="10" t="s">
        <v>183</v>
      </c>
      <c r="G582" s="10" t="s">
        <v>213</v>
      </c>
      <c r="H582" s="11" t="str">
        <f>HYPERLINK("https://www.airitibooks.com/Detail/Detail?PublicationID=P20180715001", "https://www.airitibooks.com/Detail/Detail?PublicationID=P20180715001")</f>
        <v>https://www.airitibooks.com/Detail/Detail?PublicationID=P20180715001</v>
      </c>
    </row>
    <row r="583" spans="1:8" ht="21" customHeight="1">
      <c r="A583" s="10" t="s">
        <v>2078</v>
      </c>
      <c r="B583" s="10" t="s">
        <v>2079</v>
      </c>
      <c r="C583" s="10" t="s">
        <v>155</v>
      </c>
      <c r="D583" s="10" t="s">
        <v>1784</v>
      </c>
      <c r="E583" s="10" t="s">
        <v>425</v>
      </c>
      <c r="F583" s="10" t="s">
        <v>163</v>
      </c>
      <c r="G583" s="10" t="s">
        <v>382</v>
      </c>
      <c r="H583" s="11" t="str">
        <f>HYPERLINK("https://www.airitibooks.com/Detail/Detail?PublicationID=P20180809034", "https://www.airitibooks.com/Detail/Detail?PublicationID=P20180809034")</f>
        <v>https://www.airitibooks.com/Detail/Detail?PublicationID=P20180809034</v>
      </c>
    </row>
    <row r="584" spans="1:8" ht="21" customHeight="1">
      <c r="A584" s="10" t="s">
        <v>2080</v>
      </c>
      <c r="B584" s="10" t="s">
        <v>2081</v>
      </c>
      <c r="C584" s="10" t="s">
        <v>155</v>
      </c>
      <c r="D584" s="10" t="s">
        <v>2082</v>
      </c>
      <c r="E584" s="10" t="s">
        <v>425</v>
      </c>
      <c r="F584" s="10" t="s">
        <v>183</v>
      </c>
      <c r="G584" s="10" t="s">
        <v>213</v>
      </c>
      <c r="H584" s="11" t="str">
        <f>HYPERLINK("https://www.airitibooks.com/Detail/Detail?PublicationID=P20180813005", "https://www.airitibooks.com/Detail/Detail?PublicationID=P20180813005")</f>
        <v>https://www.airitibooks.com/Detail/Detail?PublicationID=P20180813005</v>
      </c>
    </row>
    <row r="585" spans="1:8" ht="21" customHeight="1">
      <c r="A585" s="10" t="s">
        <v>2083</v>
      </c>
      <c r="B585" s="10" t="s">
        <v>2084</v>
      </c>
      <c r="C585" s="10" t="s">
        <v>534</v>
      </c>
      <c r="D585" s="10" t="s">
        <v>2085</v>
      </c>
      <c r="E585" s="10" t="s">
        <v>364</v>
      </c>
      <c r="F585" s="10" t="s">
        <v>183</v>
      </c>
      <c r="G585" s="10" t="s">
        <v>506</v>
      </c>
      <c r="H585" s="11" t="str">
        <f>HYPERLINK("https://www.airitibooks.com/Detail/Detail?PublicationID=P20180904020", "https://www.airitibooks.com/Detail/Detail?PublicationID=P20180904020")</f>
        <v>https://www.airitibooks.com/Detail/Detail?PublicationID=P20180904020</v>
      </c>
    </row>
    <row r="586" spans="1:8" ht="21" customHeight="1">
      <c r="A586" s="10" t="s">
        <v>2086</v>
      </c>
      <c r="B586" s="10" t="s">
        <v>2087</v>
      </c>
      <c r="C586" s="10" t="s">
        <v>534</v>
      </c>
      <c r="D586" s="10" t="s">
        <v>2085</v>
      </c>
      <c r="E586" s="10" t="s">
        <v>364</v>
      </c>
      <c r="F586" s="10" t="s">
        <v>183</v>
      </c>
      <c r="G586" s="10" t="s">
        <v>506</v>
      </c>
      <c r="H586" s="11" t="str">
        <f>HYPERLINK("https://www.airitibooks.com/Detail/Detail?PublicationID=P20180904021", "https://www.airitibooks.com/Detail/Detail?PublicationID=P20180904021")</f>
        <v>https://www.airitibooks.com/Detail/Detail?PublicationID=P20180904021</v>
      </c>
    </row>
    <row r="587" spans="1:8" ht="21" customHeight="1">
      <c r="A587" s="10" t="s">
        <v>2088</v>
      </c>
      <c r="B587" s="10" t="s">
        <v>2089</v>
      </c>
      <c r="C587" s="10" t="s">
        <v>534</v>
      </c>
      <c r="D587" s="10" t="s">
        <v>2090</v>
      </c>
      <c r="E587" s="10" t="s">
        <v>364</v>
      </c>
      <c r="F587" s="10" t="s">
        <v>172</v>
      </c>
      <c r="G587" s="10" t="s">
        <v>448</v>
      </c>
      <c r="H587" s="11" t="str">
        <f>HYPERLINK("https://www.airitibooks.com/Detail/Detail?PublicationID=P20180904026", "https://www.airitibooks.com/Detail/Detail?PublicationID=P20180904026")</f>
        <v>https://www.airitibooks.com/Detail/Detail?PublicationID=P20180904026</v>
      </c>
    </row>
    <row r="588" spans="1:8" ht="21" customHeight="1">
      <c r="A588" s="10" t="s">
        <v>2091</v>
      </c>
      <c r="B588" s="10" t="s">
        <v>2092</v>
      </c>
      <c r="C588" s="10" t="s">
        <v>165</v>
      </c>
      <c r="D588" s="10" t="s">
        <v>2093</v>
      </c>
      <c r="E588" s="10" t="s">
        <v>425</v>
      </c>
      <c r="F588" s="10" t="s">
        <v>163</v>
      </c>
      <c r="G588" s="10" t="s">
        <v>162</v>
      </c>
      <c r="H588" s="11" t="str">
        <f>HYPERLINK("https://www.airitibooks.com/Detail/Detail?PublicationID=P20180919003", "https://www.airitibooks.com/Detail/Detail?PublicationID=P20180919003")</f>
        <v>https://www.airitibooks.com/Detail/Detail?PublicationID=P20180919003</v>
      </c>
    </row>
    <row r="589" spans="1:8" ht="21" customHeight="1">
      <c r="A589" s="10" t="s">
        <v>2094</v>
      </c>
      <c r="B589" s="10" t="s">
        <v>2095</v>
      </c>
      <c r="C589" s="10" t="s">
        <v>155</v>
      </c>
      <c r="D589" s="10" t="s">
        <v>2096</v>
      </c>
      <c r="E589" s="10" t="s">
        <v>425</v>
      </c>
      <c r="F589" s="10" t="s">
        <v>183</v>
      </c>
      <c r="G589" s="10" t="s">
        <v>213</v>
      </c>
      <c r="H589" s="11" t="str">
        <f>HYPERLINK("https://www.airitibooks.com/Detail/Detail?PublicationID=P20181012005", "https://www.airitibooks.com/Detail/Detail?PublicationID=P20181012005")</f>
        <v>https://www.airitibooks.com/Detail/Detail?PublicationID=P20181012005</v>
      </c>
    </row>
    <row r="590" spans="1:8" ht="21" customHeight="1">
      <c r="A590" s="10" t="s">
        <v>2097</v>
      </c>
      <c r="B590" s="10" t="s">
        <v>2098</v>
      </c>
      <c r="C590" s="10" t="s">
        <v>155</v>
      </c>
      <c r="D590" s="10" t="s">
        <v>2099</v>
      </c>
      <c r="E590" s="10" t="s">
        <v>425</v>
      </c>
      <c r="F590" s="10" t="s">
        <v>152</v>
      </c>
      <c r="G590" s="10" t="s">
        <v>151</v>
      </c>
      <c r="H590" s="11" t="str">
        <f>HYPERLINK("https://www.airitibooks.com/Detail/Detail?PublicationID=P20181012007", "https://www.airitibooks.com/Detail/Detail?PublicationID=P20181012007")</f>
        <v>https://www.airitibooks.com/Detail/Detail?PublicationID=P20181012007</v>
      </c>
    </row>
    <row r="591" spans="1:8" ht="21" customHeight="1">
      <c r="A591" s="10" t="s">
        <v>2100</v>
      </c>
      <c r="B591" s="10" t="s">
        <v>2101</v>
      </c>
      <c r="C591" s="10" t="s">
        <v>155</v>
      </c>
      <c r="D591" s="10" t="s">
        <v>2102</v>
      </c>
      <c r="E591" s="10" t="s">
        <v>425</v>
      </c>
      <c r="F591" s="10" t="s">
        <v>183</v>
      </c>
      <c r="G591" s="10" t="s">
        <v>213</v>
      </c>
      <c r="H591" s="11" t="str">
        <f>HYPERLINK("https://www.airitibooks.com/Detail/Detail?PublicationID=P20181106012", "https://www.airitibooks.com/Detail/Detail?PublicationID=P20181106012")</f>
        <v>https://www.airitibooks.com/Detail/Detail?PublicationID=P20181106012</v>
      </c>
    </row>
    <row r="592" spans="1:8" ht="21" customHeight="1">
      <c r="A592" s="10" t="s">
        <v>2103</v>
      </c>
      <c r="B592" s="10" t="s">
        <v>2104</v>
      </c>
      <c r="C592" s="10" t="s">
        <v>155</v>
      </c>
      <c r="D592" s="10" t="s">
        <v>2105</v>
      </c>
      <c r="E592" s="10" t="s">
        <v>425</v>
      </c>
      <c r="F592" s="10" t="s">
        <v>152</v>
      </c>
      <c r="G592" s="10" t="s">
        <v>359</v>
      </c>
      <c r="H592" s="11" t="str">
        <f>HYPERLINK("https://www.airitibooks.com/Detail/Detail?PublicationID=P20181114005", "https://www.airitibooks.com/Detail/Detail?PublicationID=P20181114005")</f>
        <v>https://www.airitibooks.com/Detail/Detail?PublicationID=P20181114005</v>
      </c>
    </row>
    <row r="593" spans="1:8" ht="21" customHeight="1">
      <c r="A593" s="10" t="s">
        <v>2106</v>
      </c>
      <c r="B593" s="10" t="s">
        <v>2107</v>
      </c>
      <c r="C593" s="10" t="s">
        <v>155</v>
      </c>
      <c r="D593" s="10" t="s">
        <v>2108</v>
      </c>
      <c r="E593" s="10" t="s">
        <v>425</v>
      </c>
      <c r="F593" s="10" t="s">
        <v>208</v>
      </c>
      <c r="G593" s="10" t="s">
        <v>304</v>
      </c>
      <c r="H593" s="11" t="str">
        <f>HYPERLINK("https://www.airitibooks.com/Detail/Detail?PublicationID=P20181114006", "https://www.airitibooks.com/Detail/Detail?PublicationID=P20181114006")</f>
        <v>https://www.airitibooks.com/Detail/Detail?PublicationID=P20181114006</v>
      </c>
    </row>
    <row r="594" spans="1:8" ht="21" customHeight="1">
      <c r="A594" s="10" t="s">
        <v>2109</v>
      </c>
      <c r="B594" s="10" t="s">
        <v>2110</v>
      </c>
      <c r="C594" s="10" t="s">
        <v>155</v>
      </c>
      <c r="D594" s="10" t="s">
        <v>1064</v>
      </c>
      <c r="E594" s="10" t="s">
        <v>425</v>
      </c>
      <c r="F594" s="10" t="s">
        <v>183</v>
      </c>
      <c r="G594" s="10" t="s">
        <v>213</v>
      </c>
      <c r="H594" s="11" t="str">
        <f>HYPERLINK("https://www.airitibooks.com/Detail/Detail?PublicationID=P20181127002", "https://www.airitibooks.com/Detail/Detail?PublicationID=P20181127002")</f>
        <v>https://www.airitibooks.com/Detail/Detail?PublicationID=P20181127002</v>
      </c>
    </row>
    <row r="595" spans="1:8" ht="21" customHeight="1">
      <c r="A595" s="10" t="s">
        <v>2111</v>
      </c>
      <c r="B595" s="10" t="s">
        <v>2112</v>
      </c>
      <c r="C595" s="10" t="s">
        <v>357</v>
      </c>
      <c r="D595" s="10" t="s">
        <v>2113</v>
      </c>
      <c r="E595" s="10" t="s">
        <v>425</v>
      </c>
      <c r="F595" s="10" t="s">
        <v>208</v>
      </c>
      <c r="G595" s="10" t="s">
        <v>207</v>
      </c>
      <c r="H595" s="11" t="str">
        <f>HYPERLINK("https://www.airitibooks.com/Detail/Detail?PublicationID=P20181129003", "https://www.airitibooks.com/Detail/Detail?PublicationID=P20181129003")</f>
        <v>https://www.airitibooks.com/Detail/Detail?PublicationID=P20181129003</v>
      </c>
    </row>
    <row r="596" spans="1:8" ht="21" customHeight="1">
      <c r="A596" s="10" t="s">
        <v>2114</v>
      </c>
      <c r="B596" s="10" t="s">
        <v>2115</v>
      </c>
      <c r="C596" s="10" t="s">
        <v>2116</v>
      </c>
      <c r="D596" s="10" t="s">
        <v>7</v>
      </c>
      <c r="E596" s="10" t="s">
        <v>425</v>
      </c>
      <c r="F596" s="10" t="s">
        <v>163</v>
      </c>
      <c r="G596" s="10" t="s">
        <v>162</v>
      </c>
      <c r="H596" s="11" t="str">
        <f>HYPERLINK("https://www.airitibooks.com/Detail/Detail?PublicationID=P20181221091", "https://www.airitibooks.com/Detail/Detail?PublicationID=P20181221091")</f>
        <v>https://www.airitibooks.com/Detail/Detail?PublicationID=P20181221091</v>
      </c>
    </row>
    <row r="597" spans="1:8" ht="21" customHeight="1">
      <c r="A597" s="10" t="s">
        <v>2117</v>
      </c>
      <c r="B597" s="10" t="s">
        <v>2118</v>
      </c>
      <c r="C597" s="10" t="s">
        <v>2116</v>
      </c>
      <c r="D597" s="10" t="s">
        <v>7</v>
      </c>
      <c r="E597" s="10" t="s">
        <v>425</v>
      </c>
      <c r="F597" s="10" t="s">
        <v>163</v>
      </c>
      <c r="G597" s="10" t="s">
        <v>162</v>
      </c>
      <c r="H597" s="11" t="str">
        <f>HYPERLINK("https://www.airitibooks.com/Detail/Detail?PublicationID=P20181221093", "https://www.airitibooks.com/Detail/Detail?PublicationID=P20181221093")</f>
        <v>https://www.airitibooks.com/Detail/Detail?PublicationID=P20181221093</v>
      </c>
    </row>
    <row r="598" spans="1:8" ht="21" customHeight="1">
      <c r="A598" s="10" t="s">
        <v>2119</v>
      </c>
      <c r="B598" s="10" t="s">
        <v>2120</v>
      </c>
      <c r="C598" s="10" t="s">
        <v>2121</v>
      </c>
      <c r="D598" s="10" t="s">
        <v>2122</v>
      </c>
      <c r="E598" s="10" t="s">
        <v>364</v>
      </c>
      <c r="F598" s="10" t="s">
        <v>163</v>
      </c>
      <c r="G598" s="10" t="s">
        <v>162</v>
      </c>
      <c r="H598" s="11" t="str">
        <f>HYPERLINK("https://www.airitibooks.com/Detail/Detail?PublicationID=P20190214048", "https://www.airitibooks.com/Detail/Detail?PublicationID=P20190214048")</f>
        <v>https://www.airitibooks.com/Detail/Detail?PublicationID=P20190214048</v>
      </c>
    </row>
    <row r="599" spans="1:8" ht="21" customHeight="1">
      <c r="A599" s="10" t="s">
        <v>2123</v>
      </c>
      <c r="B599" s="10" t="s">
        <v>2124</v>
      </c>
      <c r="C599" s="10" t="s">
        <v>461</v>
      </c>
      <c r="D599" s="10" t="s">
        <v>2125</v>
      </c>
      <c r="E599" s="10" t="s">
        <v>425</v>
      </c>
      <c r="F599" s="10" t="s">
        <v>183</v>
      </c>
      <c r="G599" s="10" t="s">
        <v>506</v>
      </c>
      <c r="H599" s="11" t="str">
        <f>HYPERLINK("https://www.airitibooks.com/Detail/Detail?PublicationID=P20190218016", "https://www.airitibooks.com/Detail/Detail?PublicationID=P20190218016")</f>
        <v>https://www.airitibooks.com/Detail/Detail?PublicationID=P20190218016</v>
      </c>
    </row>
    <row r="600" spans="1:8" ht="21" customHeight="1">
      <c r="A600" s="10" t="s">
        <v>2126</v>
      </c>
      <c r="B600" s="10" t="s">
        <v>2127</v>
      </c>
      <c r="C600" s="10" t="s">
        <v>2128</v>
      </c>
      <c r="D600" s="10" t="s">
        <v>2129</v>
      </c>
      <c r="E600" s="10" t="s">
        <v>364</v>
      </c>
      <c r="F600" s="10" t="s">
        <v>183</v>
      </c>
      <c r="G600" s="10" t="s">
        <v>213</v>
      </c>
      <c r="H600" s="11" t="str">
        <f>HYPERLINK("https://www.airitibooks.com/Detail/Detail?PublicationID=P20190218038", "https://www.airitibooks.com/Detail/Detail?PublicationID=P20190218038")</f>
        <v>https://www.airitibooks.com/Detail/Detail?PublicationID=P20190218038</v>
      </c>
    </row>
    <row r="601" spans="1:8" ht="21" customHeight="1">
      <c r="A601" s="10" t="s">
        <v>2130</v>
      </c>
      <c r="B601" s="10" t="s">
        <v>2131</v>
      </c>
      <c r="C601" s="10" t="s">
        <v>2132</v>
      </c>
      <c r="D601" s="10" t="s">
        <v>2133</v>
      </c>
      <c r="E601" s="10" t="s">
        <v>364</v>
      </c>
      <c r="F601" s="10" t="s">
        <v>172</v>
      </c>
      <c r="G601" s="10" t="s">
        <v>2134</v>
      </c>
      <c r="H601" s="11" t="str">
        <f>HYPERLINK("https://www.airitibooks.com/Detail/Detail?PublicationID=P20190220133", "https://www.airitibooks.com/Detail/Detail?PublicationID=P20190220133")</f>
        <v>https://www.airitibooks.com/Detail/Detail?PublicationID=P20190220133</v>
      </c>
    </row>
    <row r="602" spans="1:8" ht="21" customHeight="1">
      <c r="A602" s="10" t="s">
        <v>2135</v>
      </c>
      <c r="B602" s="10" t="s">
        <v>2136</v>
      </c>
      <c r="C602" s="10" t="s">
        <v>534</v>
      </c>
      <c r="D602" s="10" t="s">
        <v>2137</v>
      </c>
      <c r="E602" s="10" t="s">
        <v>425</v>
      </c>
      <c r="F602" s="10" t="s">
        <v>183</v>
      </c>
      <c r="G602" s="10" t="s">
        <v>506</v>
      </c>
      <c r="H602" s="11" t="str">
        <f>HYPERLINK("https://www.airitibooks.com/Detail/Detail?PublicationID=P20190308059", "https://www.airitibooks.com/Detail/Detail?PublicationID=P20190308059")</f>
        <v>https://www.airitibooks.com/Detail/Detail?PublicationID=P20190308059</v>
      </c>
    </row>
    <row r="603" spans="1:8" ht="21" customHeight="1">
      <c r="A603" s="10" t="s">
        <v>2138</v>
      </c>
      <c r="B603" s="10" t="s">
        <v>2139</v>
      </c>
      <c r="C603" s="10" t="s">
        <v>249</v>
      </c>
      <c r="D603" s="10" t="s">
        <v>2140</v>
      </c>
      <c r="E603" s="10" t="s">
        <v>425</v>
      </c>
      <c r="F603" s="10" t="s">
        <v>163</v>
      </c>
      <c r="G603" s="10" t="s">
        <v>162</v>
      </c>
      <c r="H603" s="11" t="str">
        <f>HYPERLINK("https://www.airitibooks.com/Detail/Detail?PublicationID=P20190329042", "https://www.airitibooks.com/Detail/Detail?PublicationID=P20190329042")</f>
        <v>https://www.airitibooks.com/Detail/Detail?PublicationID=P20190329042</v>
      </c>
    </row>
    <row r="604" spans="1:8" ht="21" customHeight="1">
      <c r="A604" s="10" t="s">
        <v>2141</v>
      </c>
      <c r="B604" s="10" t="s">
        <v>2142</v>
      </c>
      <c r="C604" s="10" t="s">
        <v>249</v>
      </c>
      <c r="D604" s="10" t="s">
        <v>2143</v>
      </c>
      <c r="E604" s="10" t="s">
        <v>425</v>
      </c>
      <c r="F604" s="10" t="s">
        <v>163</v>
      </c>
      <c r="G604" s="10" t="s">
        <v>162</v>
      </c>
      <c r="H604" s="11" t="str">
        <f>HYPERLINK("https://www.airitibooks.com/Detail/Detail?PublicationID=P20190329045", "https://www.airitibooks.com/Detail/Detail?PublicationID=P20190329045")</f>
        <v>https://www.airitibooks.com/Detail/Detail?PublicationID=P20190329045</v>
      </c>
    </row>
    <row r="605" spans="1:8" ht="21" customHeight="1">
      <c r="A605" s="10" t="s">
        <v>2144</v>
      </c>
      <c r="B605" s="10" t="s">
        <v>2145</v>
      </c>
      <c r="C605" s="10" t="s">
        <v>249</v>
      </c>
      <c r="D605" s="10" t="s">
        <v>2143</v>
      </c>
      <c r="E605" s="10" t="s">
        <v>425</v>
      </c>
      <c r="F605" s="10" t="s">
        <v>163</v>
      </c>
      <c r="G605" s="10" t="s">
        <v>162</v>
      </c>
      <c r="H605" s="11" t="str">
        <f>HYPERLINK("https://www.airitibooks.com/Detail/Detail?PublicationID=P20190329046", "https://www.airitibooks.com/Detail/Detail?PublicationID=P20190329046")</f>
        <v>https://www.airitibooks.com/Detail/Detail?PublicationID=P20190329046</v>
      </c>
    </row>
    <row r="606" spans="1:8" ht="21" customHeight="1">
      <c r="A606" s="10" t="s">
        <v>2146</v>
      </c>
      <c r="B606" s="10" t="s">
        <v>2147</v>
      </c>
      <c r="C606" s="10" t="s">
        <v>2148</v>
      </c>
      <c r="D606" s="10" t="s">
        <v>2149</v>
      </c>
      <c r="E606" s="10" t="s">
        <v>425</v>
      </c>
      <c r="F606" s="10" t="s">
        <v>183</v>
      </c>
      <c r="G606" s="10" t="s">
        <v>231</v>
      </c>
      <c r="H606" s="11" t="str">
        <f>HYPERLINK("https://www.airitibooks.com/Detail/Detail?PublicationID=P20190425140", "https://www.airitibooks.com/Detail/Detail?PublicationID=P20190425140")</f>
        <v>https://www.airitibooks.com/Detail/Detail?PublicationID=P20190425140</v>
      </c>
    </row>
    <row r="607" spans="1:8" ht="21" customHeight="1">
      <c r="A607" s="10" t="s">
        <v>2150</v>
      </c>
      <c r="B607" s="10" t="s">
        <v>2151</v>
      </c>
      <c r="C607" s="10" t="s">
        <v>694</v>
      </c>
      <c r="D607" s="10" t="s">
        <v>695</v>
      </c>
      <c r="E607" s="10" t="s">
        <v>425</v>
      </c>
      <c r="F607" s="10" t="s">
        <v>696</v>
      </c>
      <c r="G607" s="10" t="s">
        <v>2152</v>
      </c>
      <c r="H607" s="11" t="str">
        <f>HYPERLINK("https://www.airitibooks.com/Detail/Detail?PublicationID=P20190531014", "https://www.airitibooks.com/Detail/Detail?PublicationID=P20190531014")</f>
        <v>https://www.airitibooks.com/Detail/Detail?PublicationID=P20190531014</v>
      </c>
    </row>
    <row r="608" spans="1:8" ht="21" customHeight="1">
      <c r="A608" s="10" t="s">
        <v>2153</v>
      </c>
      <c r="B608" s="10" t="s">
        <v>2154</v>
      </c>
      <c r="C608" s="10" t="s">
        <v>694</v>
      </c>
      <c r="D608" s="10" t="s">
        <v>2155</v>
      </c>
      <c r="E608" s="10" t="s">
        <v>425</v>
      </c>
      <c r="F608" s="10" t="s">
        <v>183</v>
      </c>
      <c r="G608" s="10" t="s">
        <v>213</v>
      </c>
      <c r="H608" s="11" t="str">
        <f>HYPERLINK("https://www.airitibooks.com/Detail/Detail?PublicationID=P20190531017", "https://www.airitibooks.com/Detail/Detail?PublicationID=P20190531017")</f>
        <v>https://www.airitibooks.com/Detail/Detail?PublicationID=P20190531017</v>
      </c>
    </row>
    <row r="609" spans="1:8" ht="21" customHeight="1">
      <c r="A609" s="10" t="s">
        <v>2156</v>
      </c>
      <c r="B609" s="10" t="s">
        <v>2157</v>
      </c>
      <c r="C609" s="10" t="s">
        <v>1266</v>
      </c>
      <c r="D609" s="10" t="s">
        <v>2158</v>
      </c>
      <c r="E609" s="10" t="s">
        <v>425</v>
      </c>
      <c r="F609" s="10" t="s">
        <v>172</v>
      </c>
      <c r="G609" s="10" t="s">
        <v>662</v>
      </c>
      <c r="H609" s="11" t="str">
        <f>HYPERLINK("https://www.airitibooks.com/Detail/Detail?PublicationID=P20190606019", "https://www.airitibooks.com/Detail/Detail?PublicationID=P20190606019")</f>
        <v>https://www.airitibooks.com/Detail/Detail?PublicationID=P20190606019</v>
      </c>
    </row>
    <row r="610" spans="1:8" ht="21" customHeight="1">
      <c r="A610" s="10" t="s">
        <v>2159</v>
      </c>
      <c r="B610" s="10" t="s">
        <v>2160</v>
      </c>
      <c r="C610" s="10" t="s">
        <v>2161</v>
      </c>
      <c r="D610" s="10" t="s">
        <v>2162</v>
      </c>
      <c r="E610" s="10" t="s">
        <v>364</v>
      </c>
      <c r="F610" s="10" t="s">
        <v>163</v>
      </c>
      <c r="G610" s="10" t="s">
        <v>162</v>
      </c>
      <c r="H610" s="11" t="str">
        <f>HYPERLINK("https://www.airitibooks.com/Detail/Detail?PublicationID=P20190705032", "https://www.airitibooks.com/Detail/Detail?PublicationID=P20190705032")</f>
        <v>https://www.airitibooks.com/Detail/Detail?PublicationID=P20190705032</v>
      </c>
    </row>
    <row r="611" spans="1:8" ht="21" customHeight="1">
      <c r="A611" s="10" t="s">
        <v>2163</v>
      </c>
      <c r="B611" s="10" t="s">
        <v>2164</v>
      </c>
      <c r="C611" s="10" t="s">
        <v>2161</v>
      </c>
      <c r="D611" s="10" t="s">
        <v>2165</v>
      </c>
      <c r="E611" s="10" t="s">
        <v>364</v>
      </c>
      <c r="F611" s="10" t="s">
        <v>163</v>
      </c>
      <c r="G611" s="10" t="s">
        <v>162</v>
      </c>
      <c r="H611" s="11" t="str">
        <f>HYPERLINK("https://www.airitibooks.com/Detail/Detail?PublicationID=P20190705033", "https://www.airitibooks.com/Detail/Detail?PublicationID=P20190705033")</f>
        <v>https://www.airitibooks.com/Detail/Detail?PublicationID=P20190705033</v>
      </c>
    </row>
    <row r="612" spans="1:8" ht="21" customHeight="1">
      <c r="A612" s="10" t="s">
        <v>2166</v>
      </c>
      <c r="B612" s="10" t="s">
        <v>2167</v>
      </c>
      <c r="C612" s="10" t="s">
        <v>155</v>
      </c>
      <c r="D612" s="10" t="s">
        <v>2168</v>
      </c>
      <c r="E612" s="10" t="s">
        <v>214</v>
      </c>
      <c r="F612" s="10" t="s">
        <v>183</v>
      </c>
      <c r="G612" s="10" t="s">
        <v>213</v>
      </c>
      <c r="H612" s="11" t="str">
        <f>HYPERLINK("https://www.airitibooks.com/Detail/Detail?PublicationID=P20190718021", "https://www.airitibooks.com/Detail/Detail?PublicationID=P20190718021")</f>
        <v>https://www.airitibooks.com/Detail/Detail?PublicationID=P20190718021</v>
      </c>
    </row>
    <row r="613" spans="1:8" ht="21" customHeight="1">
      <c r="A613" s="10" t="s">
        <v>2169</v>
      </c>
      <c r="B613" s="10" t="s">
        <v>2170</v>
      </c>
      <c r="C613" s="10" t="s">
        <v>351</v>
      </c>
      <c r="D613" s="10" t="s">
        <v>2171</v>
      </c>
      <c r="E613" s="10" t="s">
        <v>214</v>
      </c>
      <c r="F613" s="10" t="s">
        <v>183</v>
      </c>
      <c r="G613" s="10" t="s">
        <v>213</v>
      </c>
      <c r="H613" s="11" t="str">
        <f>HYPERLINK("https://www.airitibooks.com/Detail/Detail?PublicationID=P20190816086", "https://www.airitibooks.com/Detail/Detail?PublicationID=P20190816086")</f>
        <v>https://www.airitibooks.com/Detail/Detail?PublicationID=P20190816086</v>
      </c>
    </row>
    <row r="614" spans="1:8" ht="21" customHeight="1">
      <c r="A614" s="10" t="s">
        <v>2172</v>
      </c>
      <c r="B614" s="10" t="s">
        <v>2173</v>
      </c>
      <c r="C614" s="10" t="s">
        <v>240</v>
      </c>
      <c r="D614" s="10" t="s">
        <v>2174</v>
      </c>
      <c r="E614" s="10" t="s">
        <v>425</v>
      </c>
      <c r="F614" s="10" t="s">
        <v>163</v>
      </c>
      <c r="G614" s="10" t="s">
        <v>162</v>
      </c>
      <c r="H614" s="11" t="str">
        <f>HYPERLINK("https://www.airitibooks.com/Detail/Detail?PublicationID=P20190816166", "https://www.airitibooks.com/Detail/Detail?PublicationID=P20190816166")</f>
        <v>https://www.airitibooks.com/Detail/Detail?PublicationID=P20190816166</v>
      </c>
    </row>
    <row r="615" spans="1:8" ht="21" customHeight="1">
      <c r="A615" s="10" t="s">
        <v>2175</v>
      </c>
      <c r="B615" s="10" t="s">
        <v>2176</v>
      </c>
      <c r="C615" s="10" t="s">
        <v>240</v>
      </c>
      <c r="D615" s="10" t="s">
        <v>2177</v>
      </c>
      <c r="E615" s="10" t="s">
        <v>425</v>
      </c>
      <c r="F615" s="10" t="s">
        <v>163</v>
      </c>
      <c r="G615" s="10" t="s">
        <v>162</v>
      </c>
      <c r="H615" s="11" t="str">
        <f>HYPERLINK("https://www.airitibooks.com/Detail/Detail?PublicationID=P20190816167", "https://www.airitibooks.com/Detail/Detail?PublicationID=P20190816167")</f>
        <v>https://www.airitibooks.com/Detail/Detail?PublicationID=P20190816167</v>
      </c>
    </row>
    <row r="616" spans="1:8" ht="21" customHeight="1">
      <c r="A616" s="10" t="s">
        <v>2178</v>
      </c>
      <c r="B616" s="10" t="s">
        <v>2179</v>
      </c>
      <c r="C616" s="10" t="s">
        <v>240</v>
      </c>
      <c r="D616" s="10" t="s">
        <v>2180</v>
      </c>
      <c r="E616" s="10" t="s">
        <v>425</v>
      </c>
      <c r="F616" s="10" t="s">
        <v>163</v>
      </c>
      <c r="G616" s="10" t="s">
        <v>162</v>
      </c>
      <c r="H616" s="11" t="str">
        <f>HYPERLINK("https://www.airitibooks.com/Detail/Detail?PublicationID=P20190816168", "https://www.airitibooks.com/Detail/Detail?PublicationID=P20190816168")</f>
        <v>https://www.airitibooks.com/Detail/Detail?PublicationID=P20190816168</v>
      </c>
    </row>
    <row r="617" spans="1:8" ht="21" customHeight="1">
      <c r="A617" s="10" t="s">
        <v>2181</v>
      </c>
      <c r="B617" s="10" t="s">
        <v>2182</v>
      </c>
      <c r="C617" s="10" t="s">
        <v>240</v>
      </c>
      <c r="D617" s="10" t="s">
        <v>2183</v>
      </c>
      <c r="E617" s="10" t="s">
        <v>425</v>
      </c>
      <c r="F617" s="10" t="s">
        <v>163</v>
      </c>
      <c r="G617" s="10" t="s">
        <v>162</v>
      </c>
      <c r="H617" s="11" t="str">
        <f>HYPERLINK("https://www.airitibooks.com/Detail/Detail?PublicationID=P20190816170", "https://www.airitibooks.com/Detail/Detail?PublicationID=P20190816170")</f>
        <v>https://www.airitibooks.com/Detail/Detail?PublicationID=P20190816170</v>
      </c>
    </row>
    <row r="618" spans="1:8" ht="21" customHeight="1">
      <c r="A618" s="10" t="s">
        <v>2184</v>
      </c>
      <c r="B618" s="10" t="s">
        <v>2185</v>
      </c>
      <c r="C618" s="10" t="s">
        <v>2161</v>
      </c>
      <c r="D618" s="10" t="s">
        <v>2186</v>
      </c>
      <c r="E618" s="10" t="s">
        <v>425</v>
      </c>
      <c r="F618" s="10" t="s">
        <v>163</v>
      </c>
      <c r="G618" s="10" t="s">
        <v>162</v>
      </c>
      <c r="H618" s="11" t="str">
        <f>HYPERLINK("https://www.airitibooks.com/Detail/Detail?PublicationID=P20190816174", "https://www.airitibooks.com/Detail/Detail?PublicationID=P20190816174")</f>
        <v>https://www.airitibooks.com/Detail/Detail?PublicationID=P20190816174</v>
      </c>
    </row>
    <row r="619" spans="1:8" ht="21" customHeight="1">
      <c r="A619" s="10" t="s">
        <v>2187</v>
      </c>
      <c r="B619" s="10" t="s">
        <v>2188</v>
      </c>
      <c r="C619" s="10" t="s">
        <v>240</v>
      </c>
      <c r="D619" s="10" t="s">
        <v>2183</v>
      </c>
      <c r="E619" s="10" t="s">
        <v>425</v>
      </c>
      <c r="F619" s="10" t="s">
        <v>163</v>
      </c>
      <c r="G619" s="10" t="s">
        <v>162</v>
      </c>
      <c r="H619" s="11" t="str">
        <f>HYPERLINK("https://www.airitibooks.com/Detail/Detail?PublicationID=P20190816177", "https://www.airitibooks.com/Detail/Detail?PublicationID=P20190816177")</f>
        <v>https://www.airitibooks.com/Detail/Detail?PublicationID=P20190816177</v>
      </c>
    </row>
    <row r="620" spans="1:8" ht="21" customHeight="1">
      <c r="A620" s="10" t="s">
        <v>2189</v>
      </c>
      <c r="B620" s="10" t="s">
        <v>2190</v>
      </c>
      <c r="C620" s="10" t="s">
        <v>1193</v>
      </c>
      <c r="D620" s="10" t="s">
        <v>2191</v>
      </c>
      <c r="E620" s="10" t="s">
        <v>425</v>
      </c>
      <c r="F620" s="10" t="s">
        <v>152</v>
      </c>
      <c r="G620" s="10" t="s">
        <v>469</v>
      </c>
      <c r="H620" s="11" t="str">
        <f>HYPERLINK("https://www.airitibooks.com/Detail/Detail?PublicationID=P20190823017", "https://www.airitibooks.com/Detail/Detail?PublicationID=P20190823017")</f>
        <v>https://www.airitibooks.com/Detail/Detail?PublicationID=P20190823017</v>
      </c>
    </row>
    <row r="621" spans="1:8" ht="21" customHeight="1">
      <c r="A621" s="10" t="s">
        <v>2192</v>
      </c>
      <c r="B621" s="10" t="s">
        <v>2193</v>
      </c>
      <c r="C621" s="10" t="s">
        <v>534</v>
      </c>
      <c r="D621" s="10" t="s">
        <v>2194</v>
      </c>
      <c r="E621" s="10" t="s">
        <v>214</v>
      </c>
      <c r="F621" s="10" t="s">
        <v>183</v>
      </c>
      <c r="G621" s="10" t="s">
        <v>506</v>
      </c>
      <c r="H621" s="11" t="str">
        <f>HYPERLINK("https://www.airitibooks.com/Detail/Detail?PublicationID=P20190920078", "https://www.airitibooks.com/Detail/Detail?PublicationID=P20190920078")</f>
        <v>https://www.airitibooks.com/Detail/Detail?PublicationID=P20190920078</v>
      </c>
    </row>
    <row r="622" spans="1:8" ht="21" customHeight="1">
      <c r="A622" s="10" t="s">
        <v>2195</v>
      </c>
      <c r="B622" s="10" t="s">
        <v>2196</v>
      </c>
      <c r="C622" s="10" t="s">
        <v>2197</v>
      </c>
      <c r="D622" s="10" t="s">
        <v>2198</v>
      </c>
      <c r="E622" s="10" t="s">
        <v>364</v>
      </c>
      <c r="F622" s="10" t="s">
        <v>152</v>
      </c>
      <c r="G622" s="10" t="s">
        <v>359</v>
      </c>
      <c r="H622" s="11" t="str">
        <f>HYPERLINK("https://www.airitibooks.com/Detail/Detail?PublicationID=P20191005001", "https://www.airitibooks.com/Detail/Detail?PublicationID=P20191005001")</f>
        <v>https://www.airitibooks.com/Detail/Detail?PublicationID=P20191005001</v>
      </c>
    </row>
    <row r="623" spans="1:8" ht="21" customHeight="1">
      <c r="A623" s="10" t="s">
        <v>2199</v>
      </c>
      <c r="B623" s="10" t="s">
        <v>2200</v>
      </c>
      <c r="C623" s="10" t="s">
        <v>2201</v>
      </c>
      <c r="D623" s="10" t="s">
        <v>2202</v>
      </c>
      <c r="E623" s="10" t="s">
        <v>425</v>
      </c>
      <c r="F623" s="10" t="s">
        <v>696</v>
      </c>
      <c r="G623" s="10" t="s">
        <v>704</v>
      </c>
      <c r="H623" s="11" t="str">
        <f>HYPERLINK("https://www.airitibooks.com/Detail/Detail?PublicationID=P20191005110", "https://www.airitibooks.com/Detail/Detail?PublicationID=P20191005110")</f>
        <v>https://www.airitibooks.com/Detail/Detail?PublicationID=P20191005110</v>
      </c>
    </row>
    <row r="624" spans="1:8" ht="21" customHeight="1">
      <c r="A624" s="10" t="s">
        <v>2203</v>
      </c>
      <c r="B624" s="10" t="s">
        <v>2204</v>
      </c>
      <c r="C624" s="10" t="s">
        <v>1087</v>
      </c>
      <c r="D624" s="10" t="s">
        <v>2205</v>
      </c>
      <c r="E624" s="10" t="s">
        <v>425</v>
      </c>
      <c r="F624" s="10" t="s">
        <v>163</v>
      </c>
      <c r="G624" s="10" t="s">
        <v>162</v>
      </c>
      <c r="H624" s="11" t="str">
        <f>HYPERLINK("https://www.airitibooks.com/Detail/Detail?PublicationID=P20191031105", "https://www.airitibooks.com/Detail/Detail?PublicationID=P20191031105")</f>
        <v>https://www.airitibooks.com/Detail/Detail?PublicationID=P20191031105</v>
      </c>
    </row>
    <row r="625" spans="1:8" ht="21" customHeight="1">
      <c r="A625" s="10" t="s">
        <v>2206</v>
      </c>
      <c r="B625" s="10" t="s">
        <v>2207</v>
      </c>
      <c r="C625" s="10" t="s">
        <v>2128</v>
      </c>
      <c r="D625" s="10" t="s">
        <v>2208</v>
      </c>
      <c r="E625" s="10" t="s">
        <v>214</v>
      </c>
      <c r="F625" s="10" t="s">
        <v>183</v>
      </c>
      <c r="G625" s="10" t="s">
        <v>213</v>
      </c>
      <c r="H625" s="11" t="str">
        <f>HYPERLINK("https://www.airitibooks.com/Detail/Detail?PublicationID=P20191108027", "https://www.airitibooks.com/Detail/Detail?PublicationID=P20191108027")</f>
        <v>https://www.airitibooks.com/Detail/Detail?PublicationID=P20191108027</v>
      </c>
    </row>
    <row r="626" spans="1:8" ht="21" customHeight="1">
      <c r="A626" s="10" t="s">
        <v>2209</v>
      </c>
      <c r="B626" s="10" t="s">
        <v>2210</v>
      </c>
      <c r="C626" s="10" t="s">
        <v>249</v>
      </c>
      <c r="D626" s="10" t="s">
        <v>2211</v>
      </c>
      <c r="E626" s="10" t="s">
        <v>425</v>
      </c>
      <c r="F626" s="10" t="s">
        <v>163</v>
      </c>
      <c r="G626" s="10" t="s">
        <v>162</v>
      </c>
      <c r="H626" s="11" t="str">
        <f>HYPERLINK("https://www.airitibooks.com/Detail/Detail?PublicationID=P20191115050", "https://www.airitibooks.com/Detail/Detail?PublicationID=P20191115050")</f>
        <v>https://www.airitibooks.com/Detail/Detail?PublicationID=P20191115050</v>
      </c>
    </row>
    <row r="627" spans="1:8" ht="21" customHeight="1">
      <c r="A627" s="10" t="s">
        <v>2212</v>
      </c>
      <c r="B627" s="10" t="s">
        <v>2213</v>
      </c>
      <c r="C627" s="10" t="s">
        <v>249</v>
      </c>
      <c r="D627" s="10" t="s">
        <v>2214</v>
      </c>
      <c r="E627" s="10" t="s">
        <v>214</v>
      </c>
      <c r="F627" s="10" t="s">
        <v>163</v>
      </c>
      <c r="G627" s="10" t="s">
        <v>162</v>
      </c>
      <c r="H627" s="11" t="str">
        <f>HYPERLINK("https://www.airitibooks.com/Detail/Detail?PublicationID=P20191115053", "https://www.airitibooks.com/Detail/Detail?PublicationID=P20191115053")</f>
        <v>https://www.airitibooks.com/Detail/Detail?PublicationID=P20191115053</v>
      </c>
    </row>
    <row r="628" spans="1:8" ht="21" customHeight="1">
      <c r="A628" s="10" t="s">
        <v>2215</v>
      </c>
      <c r="B628" s="10" t="s">
        <v>2216</v>
      </c>
      <c r="C628" s="10" t="s">
        <v>249</v>
      </c>
      <c r="D628" s="10" t="s">
        <v>2143</v>
      </c>
      <c r="E628" s="10" t="s">
        <v>214</v>
      </c>
      <c r="F628" s="10" t="s">
        <v>163</v>
      </c>
      <c r="G628" s="10" t="s">
        <v>162</v>
      </c>
      <c r="H628" s="11" t="str">
        <f>HYPERLINK("https://www.airitibooks.com/Detail/Detail?PublicationID=P20191115057", "https://www.airitibooks.com/Detail/Detail?PublicationID=P20191115057")</f>
        <v>https://www.airitibooks.com/Detail/Detail?PublicationID=P20191115057</v>
      </c>
    </row>
    <row r="629" spans="1:8" ht="21" customHeight="1">
      <c r="A629" s="10" t="s">
        <v>2217</v>
      </c>
      <c r="B629" s="10" t="s">
        <v>2218</v>
      </c>
      <c r="C629" s="10" t="s">
        <v>249</v>
      </c>
      <c r="D629" s="10" t="s">
        <v>2143</v>
      </c>
      <c r="E629" s="10" t="s">
        <v>425</v>
      </c>
      <c r="F629" s="10" t="s">
        <v>163</v>
      </c>
      <c r="G629" s="10" t="s">
        <v>162</v>
      </c>
      <c r="H629" s="11" t="str">
        <f>HYPERLINK("https://www.airitibooks.com/Detail/Detail?PublicationID=P20191115061", "https://www.airitibooks.com/Detail/Detail?PublicationID=P20191115061")</f>
        <v>https://www.airitibooks.com/Detail/Detail?PublicationID=P20191115061</v>
      </c>
    </row>
    <row r="630" spans="1:8" ht="21" customHeight="1">
      <c r="A630" s="10" t="s">
        <v>2219</v>
      </c>
      <c r="B630" s="10" t="s">
        <v>2220</v>
      </c>
      <c r="C630" s="10" t="s">
        <v>249</v>
      </c>
      <c r="D630" s="10" t="s">
        <v>2211</v>
      </c>
      <c r="E630" s="10" t="s">
        <v>214</v>
      </c>
      <c r="F630" s="10" t="s">
        <v>163</v>
      </c>
      <c r="G630" s="10" t="s">
        <v>162</v>
      </c>
      <c r="H630" s="11" t="str">
        <f>HYPERLINK("https://www.airitibooks.com/Detail/Detail?PublicationID=P20191115064", "https://www.airitibooks.com/Detail/Detail?PublicationID=P20191115064")</f>
        <v>https://www.airitibooks.com/Detail/Detail?PublicationID=P20191115064</v>
      </c>
    </row>
    <row r="631" spans="1:8" ht="21" customHeight="1">
      <c r="A631" s="10" t="s">
        <v>2221</v>
      </c>
      <c r="B631" s="10" t="s">
        <v>2222</v>
      </c>
      <c r="C631" s="10" t="s">
        <v>233</v>
      </c>
      <c r="D631" s="10" t="s">
        <v>2223</v>
      </c>
      <c r="E631" s="10" t="s">
        <v>364</v>
      </c>
      <c r="F631" s="10" t="s">
        <v>142</v>
      </c>
      <c r="G631" s="10" t="s">
        <v>141</v>
      </c>
      <c r="H631" s="11" t="str">
        <f>HYPERLINK("https://www.airitibooks.com/Detail/Detail?PublicationID=P20191115101", "https://www.airitibooks.com/Detail/Detail?PublicationID=P20191115101")</f>
        <v>https://www.airitibooks.com/Detail/Detail?PublicationID=P20191115101</v>
      </c>
    </row>
    <row r="632" spans="1:8" ht="21" customHeight="1">
      <c r="A632" s="10" t="s">
        <v>2224</v>
      </c>
      <c r="B632" s="10" t="s">
        <v>2225</v>
      </c>
      <c r="C632" s="10" t="s">
        <v>135</v>
      </c>
      <c r="D632" s="10" t="s">
        <v>2226</v>
      </c>
      <c r="E632" s="10" t="s">
        <v>425</v>
      </c>
      <c r="F632" s="10" t="s">
        <v>163</v>
      </c>
      <c r="G632" s="10" t="s">
        <v>162</v>
      </c>
      <c r="H632" s="11" t="str">
        <f>HYPERLINK("https://www.airitibooks.com/Detail/Detail?PublicationID=P20191213042", "https://www.airitibooks.com/Detail/Detail?PublicationID=P20191213042")</f>
        <v>https://www.airitibooks.com/Detail/Detail?PublicationID=P20191213042</v>
      </c>
    </row>
    <row r="633" spans="1:8" ht="21" customHeight="1">
      <c r="A633" s="10" t="s">
        <v>2227</v>
      </c>
      <c r="B633" s="10" t="s">
        <v>2228</v>
      </c>
      <c r="C633" s="10" t="s">
        <v>135</v>
      </c>
      <c r="D633" s="10" t="s">
        <v>2229</v>
      </c>
      <c r="E633" s="10" t="s">
        <v>425</v>
      </c>
      <c r="F633" s="10" t="s">
        <v>163</v>
      </c>
      <c r="G633" s="10" t="s">
        <v>162</v>
      </c>
      <c r="H633" s="11" t="str">
        <f>HYPERLINK("https://www.airitibooks.com/Detail/Detail?PublicationID=P20191213043", "https://www.airitibooks.com/Detail/Detail?PublicationID=P20191213043")</f>
        <v>https://www.airitibooks.com/Detail/Detail?PublicationID=P20191213043</v>
      </c>
    </row>
    <row r="634" spans="1:8" ht="21" customHeight="1">
      <c r="A634" s="10" t="s">
        <v>2230</v>
      </c>
      <c r="B634" s="10" t="s">
        <v>2231</v>
      </c>
      <c r="C634" s="10" t="s">
        <v>2232</v>
      </c>
      <c r="D634" s="10" t="s">
        <v>2233</v>
      </c>
      <c r="E634" s="10" t="s">
        <v>214</v>
      </c>
      <c r="F634" s="10" t="s">
        <v>172</v>
      </c>
      <c r="G634" s="10" t="s">
        <v>174</v>
      </c>
      <c r="H634" s="11" t="str">
        <f>HYPERLINK("https://www.airitibooks.com/Detail/Detail?PublicationID=P20200103200", "https://www.airitibooks.com/Detail/Detail?PublicationID=P20200103200")</f>
        <v>https://www.airitibooks.com/Detail/Detail?PublicationID=P20200103200</v>
      </c>
    </row>
    <row r="635" spans="1:8" ht="21" customHeight="1">
      <c r="A635" s="10" t="s">
        <v>2234</v>
      </c>
      <c r="B635" s="10" t="s">
        <v>2235</v>
      </c>
      <c r="C635" s="10" t="s">
        <v>2232</v>
      </c>
      <c r="D635" s="10" t="s">
        <v>2233</v>
      </c>
      <c r="E635" s="10" t="s">
        <v>214</v>
      </c>
      <c r="F635" s="10" t="s">
        <v>172</v>
      </c>
      <c r="G635" s="10" t="s">
        <v>174</v>
      </c>
      <c r="H635" s="11" t="str">
        <f>HYPERLINK("https://www.airitibooks.com/Detail/Detail?PublicationID=P20200103201", "https://www.airitibooks.com/Detail/Detail?PublicationID=P20200103201")</f>
        <v>https://www.airitibooks.com/Detail/Detail?PublicationID=P20200103201</v>
      </c>
    </row>
    <row r="636" spans="1:8" ht="21" customHeight="1">
      <c r="A636" s="10" t="s">
        <v>2236</v>
      </c>
      <c r="B636" s="10" t="s">
        <v>2237</v>
      </c>
      <c r="C636" s="10" t="s">
        <v>2232</v>
      </c>
      <c r="D636" s="10" t="s">
        <v>2233</v>
      </c>
      <c r="E636" s="10" t="s">
        <v>214</v>
      </c>
      <c r="F636" s="10" t="s">
        <v>172</v>
      </c>
      <c r="G636" s="10" t="s">
        <v>174</v>
      </c>
      <c r="H636" s="11" t="str">
        <f>HYPERLINK("https://www.airitibooks.com/Detail/Detail?PublicationID=P20200103202", "https://www.airitibooks.com/Detail/Detail?PublicationID=P20200103202")</f>
        <v>https://www.airitibooks.com/Detail/Detail?PublicationID=P20200103202</v>
      </c>
    </row>
    <row r="637" spans="1:8" ht="21" customHeight="1">
      <c r="A637" s="10" t="s">
        <v>2238</v>
      </c>
      <c r="B637" s="10" t="s">
        <v>2239</v>
      </c>
      <c r="C637" s="10" t="s">
        <v>2232</v>
      </c>
      <c r="D637" s="10" t="s">
        <v>2233</v>
      </c>
      <c r="E637" s="10" t="s">
        <v>214</v>
      </c>
      <c r="F637" s="10" t="s">
        <v>172</v>
      </c>
      <c r="G637" s="10" t="s">
        <v>174</v>
      </c>
      <c r="H637" s="11" t="str">
        <f>HYPERLINK("https://www.airitibooks.com/Detail/Detail?PublicationID=P20200103203", "https://www.airitibooks.com/Detail/Detail?PublicationID=P20200103203")</f>
        <v>https://www.airitibooks.com/Detail/Detail?PublicationID=P20200103203</v>
      </c>
    </row>
    <row r="638" spans="1:8" ht="21" customHeight="1">
      <c r="A638" s="10" t="s">
        <v>2240</v>
      </c>
      <c r="B638" s="10" t="s">
        <v>2241</v>
      </c>
      <c r="C638" s="10" t="s">
        <v>2232</v>
      </c>
      <c r="D638" s="10" t="s">
        <v>2233</v>
      </c>
      <c r="E638" s="10" t="s">
        <v>214</v>
      </c>
      <c r="F638" s="10" t="s">
        <v>172</v>
      </c>
      <c r="G638" s="10" t="s">
        <v>174</v>
      </c>
      <c r="H638" s="11" t="str">
        <f>HYPERLINK("https://www.airitibooks.com/Detail/Detail?PublicationID=P20200103204", "https://www.airitibooks.com/Detail/Detail?PublicationID=P20200103204")</f>
        <v>https://www.airitibooks.com/Detail/Detail?PublicationID=P20200103204</v>
      </c>
    </row>
    <row r="639" spans="1:8" ht="21" customHeight="1">
      <c r="A639" s="10" t="s">
        <v>2242</v>
      </c>
      <c r="B639" s="10" t="s">
        <v>2243</v>
      </c>
      <c r="C639" s="10" t="s">
        <v>233</v>
      </c>
      <c r="D639" s="10" t="s">
        <v>2244</v>
      </c>
      <c r="E639" s="10" t="s">
        <v>214</v>
      </c>
      <c r="F639" s="10" t="s">
        <v>208</v>
      </c>
      <c r="G639" s="10" t="s">
        <v>207</v>
      </c>
      <c r="H639" s="11" t="str">
        <f>HYPERLINK("https://www.airitibooks.com/Detail/Detail?PublicationID=P20200103295", "https://www.airitibooks.com/Detail/Detail?PublicationID=P20200103295")</f>
        <v>https://www.airitibooks.com/Detail/Detail?PublicationID=P20200103295</v>
      </c>
    </row>
    <row r="640" spans="1:8" ht="21" customHeight="1">
      <c r="A640" s="10" t="s">
        <v>2245</v>
      </c>
      <c r="B640" s="10" t="s">
        <v>2246</v>
      </c>
      <c r="C640" s="10" t="s">
        <v>176</v>
      </c>
      <c r="D640" s="10" t="s">
        <v>2247</v>
      </c>
      <c r="E640" s="10" t="s">
        <v>425</v>
      </c>
      <c r="F640" s="10" t="s">
        <v>172</v>
      </c>
      <c r="G640" s="10" t="s">
        <v>174</v>
      </c>
      <c r="H640" s="11" t="str">
        <f>HYPERLINK("https://www.airitibooks.com/Detail/Detail?PublicationID=P20200110221", "https://www.airitibooks.com/Detail/Detail?PublicationID=P20200110221")</f>
        <v>https://www.airitibooks.com/Detail/Detail?PublicationID=P20200110221</v>
      </c>
    </row>
    <row r="641" spans="1:8" ht="21" customHeight="1">
      <c r="A641" s="10" t="s">
        <v>2248</v>
      </c>
      <c r="B641" s="10" t="s">
        <v>2249</v>
      </c>
      <c r="C641" s="10" t="s">
        <v>165</v>
      </c>
      <c r="D641" s="10" t="s">
        <v>1691</v>
      </c>
      <c r="E641" s="10" t="s">
        <v>214</v>
      </c>
      <c r="F641" s="10" t="s">
        <v>163</v>
      </c>
      <c r="G641" s="10" t="s">
        <v>162</v>
      </c>
      <c r="H641" s="11" t="str">
        <f>HYPERLINK("https://www.airitibooks.com/Detail/Detail?PublicationID=P20200131001", "https://www.airitibooks.com/Detail/Detail?PublicationID=P20200131001")</f>
        <v>https://www.airitibooks.com/Detail/Detail?PublicationID=P20200131001</v>
      </c>
    </row>
    <row r="642" spans="1:8" ht="21" customHeight="1">
      <c r="A642" s="10" t="s">
        <v>2250</v>
      </c>
      <c r="B642" s="10" t="s">
        <v>2251</v>
      </c>
      <c r="C642" s="10" t="s">
        <v>240</v>
      </c>
      <c r="D642" s="10" t="s">
        <v>2252</v>
      </c>
      <c r="E642" s="10" t="s">
        <v>214</v>
      </c>
      <c r="F642" s="10" t="s">
        <v>163</v>
      </c>
      <c r="G642" s="10" t="s">
        <v>162</v>
      </c>
      <c r="H642" s="11" t="str">
        <f>HYPERLINK("https://www.airitibooks.com/Detail/Detail?PublicationID=P20200215023", "https://www.airitibooks.com/Detail/Detail?PublicationID=P20200215023")</f>
        <v>https://www.airitibooks.com/Detail/Detail?PublicationID=P20200215023</v>
      </c>
    </row>
    <row r="643" spans="1:8" ht="21" customHeight="1">
      <c r="A643" s="10" t="s">
        <v>2253</v>
      </c>
      <c r="B643" s="10" t="s">
        <v>2254</v>
      </c>
      <c r="C643" s="10" t="s">
        <v>2255</v>
      </c>
      <c r="D643" s="10" t="s">
        <v>2256</v>
      </c>
      <c r="E643" s="10" t="s">
        <v>425</v>
      </c>
      <c r="F643" s="10" t="s">
        <v>152</v>
      </c>
      <c r="G643" s="10" t="s">
        <v>359</v>
      </c>
      <c r="H643" s="11" t="str">
        <f>HYPERLINK("https://www.airitibooks.com/Detail/Detail?PublicationID=P20200304009", "https://www.airitibooks.com/Detail/Detail?PublicationID=P20200304009")</f>
        <v>https://www.airitibooks.com/Detail/Detail?PublicationID=P20200304009</v>
      </c>
    </row>
    <row r="644" spans="1:8" ht="21" customHeight="1">
      <c r="A644" s="10" t="s">
        <v>2257</v>
      </c>
      <c r="B644" s="10" t="s">
        <v>2258</v>
      </c>
      <c r="C644" s="10" t="s">
        <v>534</v>
      </c>
      <c r="D644" s="10" t="s">
        <v>2259</v>
      </c>
      <c r="E644" s="10" t="s">
        <v>214</v>
      </c>
      <c r="F644" s="10" t="s">
        <v>142</v>
      </c>
      <c r="G644" s="10" t="s">
        <v>141</v>
      </c>
      <c r="H644" s="11" t="str">
        <f>HYPERLINK("https://www.airitibooks.com/Detail/Detail?PublicationID=P20200307007", "https://www.airitibooks.com/Detail/Detail?PublicationID=P20200307007")</f>
        <v>https://www.airitibooks.com/Detail/Detail?PublicationID=P20200307007</v>
      </c>
    </row>
    <row r="645" spans="1:8" ht="21" customHeight="1">
      <c r="A645" s="10" t="s">
        <v>2260</v>
      </c>
      <c r="B645" s="10" t="s">
        <v>2261</v>
      </c>
      <c r="C645" s="10" t="s">
        <v>534</v>
      </c>
      <c r="D645" s="10" t="s">
        <v>2262</v>
      </c>
      <c r="E645" s="10" t="s">
        <v>214</v>
      </c>
      <c r="F645" s="10" t="s">
        <v>183</v>
      </c>
      <c r="G645" s="10" t="s">
        <v>506</v>
      </c>
      <c r="H645" s="11" t="str">
        <f>HYPERLINK("https://www.airitibooks.com/Detail/Detail?PublicationID=P20200307014", "https://www.airitibooks.com/Detail/Detail?PublicationID=P20200307014")</f>
        <v>https://www.airitibooks.com/Detail/Detail?PublicationID=P20200307014</v>
      </c>
    </row>
    <row r="646" spans="1:8" ht="21" customHeight="1">
      <c r="A646" s="10" t="s">
        <v>959</v>
      </c>
      <c r="B646" s="10" t="s">
        <v>2263</v>
      </c>
      <c r="C646" s="10" t="s">
        <v>780</v>
      </c>
      <c r="D646" s="10" t="s">
        <v>961</v>
      </c>
      <c r="E646" s="10" t="s">
        <v>133</v>
      </c>
      <c r="F646" s="10" t="s">
        <v>126</v>
      </c>
      <c r="G646" s="10" t="s">
        <v>132</v>
      </c>
      <c r="H646" s="11" t="str">
        <f>HYPERLINK("https://www.airitibooks.com/Detail/Detail?PublicationID=P20200318003", "https://www.airitibooks.com/Detail/Detail?PublicationID=P20200318003")</f>
        <v>https://www.airitibooks.com/Detail/Detail?PublicationID=P20200318003</v>
      </c>
    </row>
    <row r="647" spans="1:8" ht="21" customHeight="1">
      <c r="A647" s="10" t="s">
        <v>919</v>
      </c>
      <c r="B647" s="10" t="s">
        <v>2264</v>
      </c>
      <c r="C647" s="10" t="s">
        <v>780</v>
      </c>
      <c r="D647" s="10" t="s">
        <v>921</v>
      </c>
      <c r="E647" s="10" t="s">
        <v>133</v>
      </c>
      <c r="F647" s="10" t="s">
        <v>126</v>
      </c>
      <c r="G647" s="10" t="s">
        <v>132</v>
      </c>
      <c r="H647" s="11" t="str">
        <f>HYPERLINK("https://www.airitibooks.com/Detail/Detail?PublicationID=P20200318010", "https://www.airitibooks.com/Detail/Detail?PublicationID=P20200318010")</f>
        <v>https://www.airitibooks.com/Detail/Detail?PublicationID=P20200318010</v>
      </c>
    </row>
    <row r="648" spans="1:8" ht="21" customHeight="1">
      <c r="A648" s="10" t="s">
        <v>2265</v>
      </c>
      <c r="B648" s="10" t="s">
        <v>2266</v>
      </c>
      <c r="C648" s="10" t="s">
        <v>155</v>
      </c>
      <c r="D648" s="10" t="s">
        <v>2267</v>
      </c>
      <c r="E648" s="10" t="s">
        <v>133</v>
      </c>
      <c r="F648" s="10" t="s">
        <v>163</v>
      </c>
      <c r="G648" s="10" t="s">
        <v>420</v>
      </c>
      <c r="H648" s="11" t="str">
        <f>HYPERLINK("https://www.airitibooks.com/Detail/Detail?PublicationID=P20200321068", "https://www.airitibooks.com/Detail/Detail?PublicationID=P20200321068")</f>
        <v>https://www.airitibooks.com/Detail/Detail?PublicationID=P20200321068</v>
      </c>
    </row>
    <row r="649" spans="1:8" ht="21" customHeight="1">
      <c r="A649" s="10" t="s">
        <v>2268</v>
      </c>
      <c r="B649" s="10" t="s">
        <v>2269</v>
      </c>
      <c r="C649" s="10" t="s">
        <v>155</v>
      </c>
      <c r="D649" s="10" t="s">
        <v>2270</v>
      </c>
      <c r="E649" s="10" t="s">
        <v>133</v>
      </c>
      <c r="F649" s="10" t="s">
        <v>172</v>
      </c>
      <c r="G649" s="10" t="s">
        <v>174</v>
      </c>
      <c r="H649" s="11" t="str">
        <f>HYPERLINK("https://www.airitibooks.com/Detail/Detail?PublicationID=P20200321069", "https://www.airitibooks.com/Detail/Detail?PublicationID=P20200321069")</f>
        <v>https://www.airitibooks.com/Detail/Detail?PublicationID=P20200321069</v>
      </c>
    </row>
    <row r="650" spans="1:8" ht="21" customHeight="1">
      <c r="A650" s="10" t="s">
        <v>2271</v>
      </c>
      <c r="B650" s="10" t="s">
        <v>2272</v>
      </c>
      <c r="C650" s="10" t="s">
        <v>155</v>
      </c>
      <c r="D650" s="10" t="s">
        <v>2006</v>
      </c>
      <c r="E650" s="10" t="s">
        <v>133</v>
      </c>
      <c r="F650" s="10" t="s">
        <v>183</v>
      </c>
      <c r="G650" s="10" t="s">
        <v>213</v>
      </c>
      <c r="H650" s="11" t="str">
        <f>HYPERLINK("https://www.airitibooks.com/Detail/Detail?PublicationID=P20200321071", "https://www.airitibooks.com/Detail/Detail?PublicationID=P20200321071")</f>
        <v>https://www.airitibooks.com/Detail/Detail?PublicationID=P20200321071</v>
      </c>
    </row>
    <row r="651" spans="1:8" ht="21" customHeight="1">
      <c r="A651" s="10" t="s">
        <v>2273</v>
      </c>
      <c r="B651" s="10" t="s">
        <v>2274</v>
      </c>
      <c r="C651" s="10" t="s">
        <v>155</v>
      </c>
      <c r="D651" s="10" t="s">
        <v>1330</v>
      </c>
      <c r="E651" s="10" t="s">
        <v>133</v>
      </c>
      <c r="F651" s="10" t="s">
        <v>152</v>
      </c>
      <c r="G651" s="10" t="s">
        <v>359</v>
      </c>
      <c r="H651" s="11" t="str">
        <f>HYPERLINK("https://www.airitibooks.com/Detail/Detail?PublicationID=P20200321079", "https://www.airitibooks.com/Detail/Detail?PublicationID=P20200321079")</f>
        <v>https://www.airitibooks.com/Detail/Detail?PublicationID=P20200321079</v>
      </c>
    </row>
    <row r="652" spans="1:8" ht="21" customHeight="1">
      <c r="A652" s="10" t="s">
        <v>2275</v>
      </c>
      <c r="B652" s="10" t="s">
        <v>2276</v>
      </c>
      <c r="C652" s="10" t="s">
        <v>2255</v>
      </c>
      <c r="D652" s="10" t="s">
        <v>2277</v>
      </c>
      <c r="E652" s="10" t="s">
        <v>425</v>
      </c>
      <c r="F652" s="10" t="s">
        <v>152</v>
      </c>
      <c r="G652" s="10" t="s">
        <v>359</v>
      </c>
      <c r="H652" s="11" t="str">
        <f>HYPERLINK("https://www.airitibooks.com/Detail/Detail?PublicationID=P20200321085", "https://www.airitibooks.com/Detail/Detail?PublicationID=P20200321085")</f>
        <v>https://www.airitibooks.com/Detail/Detail?PublicationID=P20200321085</v>
      </c>
    </row>
    <row r="653" spans="1:8" ht="21" customHeight="1">
      <c r="A653" s="10" t="s">
        <v>2278</v>
      </c>
      <c r="B653" s="10" t="s">
        <v>2279</v>
      </c>
      <c r="C653" s="10" t="s">
        <v>157</v>
      </c>
      <c r="D653" s="10" t="s">
        <v>89</v>
      </c>
      <c r="E653" s="10" t="s">
        <v>214</v>
      </c>
      <c r="F653" s="10" t="s">
        <v>142</v>
      </c>
      <c r="G653" s="10" t="s">
        <v>141</v>
      </c>
      <c r="H653" s="11" t="str">
        <f>HYPERLINK("https://www.airitibooks.com/Detail/Detail?PublicationID=P20200321191", "https://www.airitibooks.com/Detail/Detail?PublicationID=P20200321191")</f>
        <v>https://www.airitibooks.com/Detail/Detail?PublicationID=P20200321191</v>
      </c>
    </row>
    <row r="654" spans="1:8" ht="21" customHeight="1">
      <c r="A654" s="10" t="s">
        <v>2280</v>
      </c>
      <c r="B654" s="10" t="s">
        <v>2281</v>
      </c>
      <c r="C654" s="10" t="s">
        <v>157</v>
      </c>
      <c r="D654" s="10" t="s">
        <v>2282</v>
      </c>
      <c r="E654" s="10" t="s">
        <v>214</v>
      </c>
      <c r="F654" s="10" t="s">
        <v>142</v>
      </c>
      <c r="G654" s="10" t="s">
        <v>141</v>
      </c>
      <c r="H654" s="11" t="str">
        <f>HYPERLINK("https://www.airitibooks.com/Detail/Detail?PublicationID=P20200321204", "https://www.airitibooks.com/Detail/Detail?PublicationID=P20200321204")</f>
        <v>https://www.airitibooks.com/Detail/Detail?PublicationID=P20200321204</v>
      </c>
    </row>
    <row r="655" spans="1:8" ht="21" customHeight="1">
      <c r="A655" s="10" t="s">
        <v>2283</v>
      </c>
      <c r="B655" s="10" t="s">
        <v>2284</v>
      </c>
      <c r="C655" s="10" t="s">
        <v>2285</v>
      </c>
      <c r="D655" s="10" t="s">
        <v>2286</v>
      </c>
      <c r="E655" s="10" t="s">
        <v>425</v>
      </c>
      <c r="F655" s="10" t="s">
        <v>183</v>
      </c>
      <c r="G655" s="10" t="s">
        <v>506</v>
      </c>
      <c r="H655" s="11" t="str">
        <f>HYPERLINK("https://www.airitibooks.com/Detail/Detail?PublicationID=P20200321697", "https://www.airitibooks.com/Detail/Detail?PublicationID=P20200321697")</f>
        <v>https://www.airitibooks.com/Detail/Detail?PublicationID=P20200321697</v>
      </c>
    </row>
    <row r="656" spans="1:8" ht="21" customHeight="1">
      <c r="A656" s="10" t="s">
        <v>2287</v>
      </c>
      <c r="B656" s="10" t="s">
        <v>2288</v>
      </c>
      <c r="C656" s="10" t="s">
        <v>461</v>
      </c>
      <c r="D656" s="10" t="s">
        <v>2289</v>
      </c>
      <c r="E656" s="10" t="s">
        <v>133</v>
      </c>
      <c r="F656" s="10" t="s">
        <v>183</v>
      </c>
      <c r="G656" s="10" t="s">
        <v>213</v>
      </c>
      <c r="H656" s="11" t="str">
        <f>HYPERLINK("https://www.airitibooks.com/Detail/Detail?PublicationID=P20200402005", "https://www.airitibooks.com/Detail/Detail?PublicationID=P20200402005")</f>
        <v>https://www.airitibooks.com/Detail/Detail?PublicationID=P20200402005</v>
      </c>
    </row>
    <row r="657" spans="1:8" ht="21" customHeight="1">
      <c r="A657" s="10" t="s">
        <v>2290</v>
      </c>
      <c r="B657" s="10" t="s">
        <v>2291</v>
      </c>
      <c r="C657" s="10" t="s">
        <v>461</v>
      </c>
      <c r="D657" s="10" t="s">
        <v>2292</v>
      </c>
      <c r="E657" s="10" t="s">
        <v>133</v>
      </c>
      <c r="F657" s="10" t="s">
        <v>152</v>
      </c>
      <c r="G657" s="10" t="s">
        <v>674</v>
      </c>
      <c r="H657" s="11" t="str">
        <f>HYPERLINK("https://www.airitibooks.com/Detail/Detail?PublicationID=P20200402010", "https://www.airitibooks.com/Detail/Detail?PublicationID=P20200402010")</f>
        <v>https://www.airitibooks.com/Detail/Detail?PublicationID=P20200402010</v>
      </c>
    </row>
    <row r="658" spans="1:8" ht="21" customHeight="1">
      <c r="A658" s="10" t="s">
        <v>2293</v>
      </c>
      <c r="B658" s="10" t="s">
        <v>2294</v>
      </c>
      <c r="C658" s="10" t="s">
        <v>461</v>
      </c>
      <c r="D658" s="10" t="s">
        <v>2295</v>
      </c>
      <c r="E658" s="10" t="s">
        <v>133</v>
      </c>
      <c r="F658" s="10" t="s">
        <v>142</v>
      </c>
      <c r="G658" s="10" t="s">
        <v>2296</v>
      </c>
      <c r="H658" s="11" t="str">
        <f>HYPERLINK("https://www.airitibooks.com/Detail/Detail?PublicationID=P20200402015", "https://www.airitibooks.com/Detail/Detail?PublicationID=P20200402015")</f>
        <v>https://www.airitibooks.com/Detail/Detail?PublicationID=P20200402015</v>
      </c>
    </row>
    <row r="659" spans="1:8" ht="21" customHeight="1">
      <c r="A659" s="10" t="s">
        <v>2297</v>
      </c>
      <c r="B659" s="10" t="s">
        <v>2298</v>
      </c>
      <c r="C659" s="10" t="s">
        <v>461</v>
      </c>
      <c r="D659" s="10" t="s">
        <v>2299</v>
      </c>
      <c r="E659" s="10" t="s">
        <v>133</v>
      </c>
      <c r="F659" s="10" t="s">
        <v>152</v>
      </c>
      <c r="G659" s="10" t="s">
        <v>151</v>
      </c>
      <c r="H659" s="11" t="str">
        <f>HYPERLINK("https://www.airitibooks.com/Detail/Detail?PublicationID=P20200402017", "https://www.airitibooks.com/Detail/Detail?PublicationID=P20200402017")</f>
        <v>https://www.airitibooks.com/Detail/Detail?PublicationID=P20200402017</v>
      </c>
    </row>
    <row r="660" spans="1:8" ht="21" customHeight="1">
      <c r="A660" s="10" t="s">
        <v>2300</v>
      </c>
      <c r="B660" s="10" t="s">
        <v>2301</v>
      </c>
      <c r="C660" s="10" t="s">
        <v>461</v>
      </c>
      <c r="D660" s="10" t="s">
        <v>2302</v>
      </c>
      <c r="E660" s="10" t="s">
        <v>133</v>
      </c>
      <c r="F660" s="10" t="s">
        <v>152</v>
      </c>
      <c r="G660" s="10" t="s">
        <v>151</v>
      </c>
      <c r="H660" s="11" t="str">
        <f>HYPERLINK("https://www.airitibooks.com/Detail/Detail?PublicationID=P20200402018", "https://www.airitibooks.com/Detail/Detail?PublicationID=P20200402018")</f>
        <v>https://www.airitibooks.com/Detail/Detail?PublicationID=P20200402018</v>
      </c>
    </row>
    <row r="661" spans="1:8" ht="21" customHeight="1">
      <c r="A661" s="10" t="s">
        <v>2303</v>
      </c>
      <c r="B661" s="10" t="s">
        <v>2304</v>
      </c>
      <c r="C661" s="10" t="s">
        <v>461</v>
      </c>
      <c r="D661" s="10" t="s">
        <v>2292</v>
      </c>
      <c r="E661" s="10" t="s">
        <v>133</v>
      </c>
      <c r="F661" s="10" t="s">
        <v>152</v>
      </c>
      <c r="G661" s="10" t="s">
        <v>674</v>
      </c>
      <c r="H661" s="11" t="str">
        <f>HYPERLINK("https://www.airitibooks.com/Detail/Detail?PublicationID=P20200402020", "https://www.airitibooks.com/Detail/Detail?PublicationID=P20200402020")</f>
        <v>https://www.airitibooks.com/Detail/Detail?PublicationID=P20200402020</v>
      </c>
    </row>
    <row r="662" spans="1:8" ht="21" customHeight="1">
      <c r="A662" s="10" t="s">
        <v>2305</v>
      </c>
      <c r="B662" s="10" t="s">
        <v>2306</v>
      </c>
      <c r="C662" s="10" t="s">
        <v>461</v>
      </c>
      <c r="D662" s="10" t="s">
        <v>2307</v>
      </c>
      <c r="E662" s="10" t="s">
        <v>133</v>
      </c>
      <c r="F662" s="10" t="s">
        <v>183</v>
      </c>
      <c r="G662" s="10" t="s">
        <v>213</v>
      </c>
      <c r="H662" s="11" t="str">
        <f>HYPERLINK("https://www.airitibooks.com/Detail/Detail?PublicationID=P20200402023", "https://www.airitibooks.com/Detail/Detail?PublicationID=P20200402023")</f>
        <v>https://www.airitibooks.com/Detail/Detail?PublicationID=P20200402023</v>
      </c>
    </row>
    <row r="663" spans="1:8" ht="21" customHeight="1">
      <c r="A663" s="10" t="s">
        <v>2308</v>
      </c>
      <c r="B663" s="10" t="s">
        <v>2309</v>
      </c>
      <c r="C663" s="10" t="s">
        <v>461</v>
      </c>
      <c r="D663" s="10" t="s">
        <v>2310</v>
      </c>
      <c r="E663" s="10" t="s">
        <v>133</v>
      </c>
      <c r="F663" s="10" t="s">
        <v>152</v>
      </c>
      <c r="G663" s="10" t="s">
        <v>151</v>
      </c>
      <c r="H663" s="11" t="str">
        <f>HYPERLINK("https://www.airitibooks.com/Detail/Detail?PublicationID=P20200402031", "https://www.airitibooks.com/Detail/Detail?PublicationID=P20200402031")</f>
        <v>https://www.airitibooks.com/Detail/Detail?PublicationID=P20200402031</v>
      </c>
    </row>
    <row r="664" spans="1:8" ht="21" customHeight="1">
      <c r="A664" s="10" t="s">
        <v>2311</v>
      </c>
      <c r="B664" s="10" t="s">
        <v>2312</v>
      </c>
      <c r="C664" s="10" t="s">
        <v>155</v>
      </c>
      <c r="D664" s="10" t="s">
        <v>2313</v>
      </c>
      <c r="E664" s="10" t="s">
        <v>133</v>
      </c>
      <c r="F664" s="10" t="s">
        <v>172</v>
      </c>
      <c r="G664" s="10" t="s">
        <v>174</v>
      </c>
      <c r="H664" s="11" t="str">
        <f>HYPERLINK("https://www.airitibooks.com/Detail/Detail?PublicationID=P20200402076", "https://www.airitibooks.com/Detail/Detail?PublicationID=P20200402076")</f>
        <v>https://www.airitibooks.com/Detail/Detail?PublicationID=P20200402076</v>
      </c>
    </row>
    <row r="665" spans="1:8" ht="21" customHeight="1">
      <c r="A665" s="10" t="s">
        <v>2314</v>
      </c>
      <c r="B665" s="10" t="s">
        <v>2315</v>
      </c>
      <c r="C665" s="10" t="s">
        <v>873</v>
      </c>
      <c r="D665" s="10" t="s">
        <v>2316</v>
      </c>
      <c r="E665" s="10" t="s">
        <v>133</v>
      </c>
      <c r="F665" s="10" t="s">
        <v>183</v>
      </c>
      <c r="G665" s="10" t="s">
        <v>213</v>
      </c>
      <c r="H665" s="11" t="str">
        <f>HYPERLINK("https://www.airitibooks.com/Detail/Detail?PublicationID=P20200402374", "https://www.airitibooks.com/Detail/Detail?PublicationID=P20200402374")</f>
        <v>https://www.airitibooks.com/Detail/Detail?PublicationID=P20200402374</v>
      </c>
    </row>
    <row r="666" spans="1:8" ht="21" customHeight="1">
      <c r="A666" s="10" t="s">
        <v>2317</v>
      </c>
      <c r="B666" s="10" t="s">
        <v>2318</v>
      </c>
      <c r="C666" s="10" t="s">
        <v>873</v>
      </c>
      <c r="D666" s="10" t="s">
        <v>2319</v>
      </c>
      <c r="E666" s="10" t="s">
        <v>133</v>
      </c>
      <c r="F666" s="10" t="s">
        <v>163</v>
      </c>
      <c r="G666" s="10" t="s">
        <v>162</v>
      </c>
      <c r="H666" s="11" t="str">
        <f>HYPERLINK("https://www.airitibooks.com/Detail/Detail?PublicationID=P20200402375", "https://www.airitibooks.com/Detail/Detail?PublicationID=P20200402375")</f>
        <v>https://www.airitibooks.com/Detail/Detail?PublicationID=P20200402375</v>
      </c>
    </row>
    <row r="667" spans="1:8" ht="21" customHeight="1">
      <c r="A667" s="10" t="s">
        <v>2320</v>
      </c>
      <c r="B667" s="10" t="s">
        <v>2321</v>
      </c>
      <c r="C667" s="10" t="s">
        <v>873</v>
      </c>
      <c r="D667" s="10" t="s">
        <v>2322</v>
      </c>
      <c r="E667" s="10" t="s">
        <v>133</v>
      </c>
      <c r="F667" s="10" t="s">
        <v>183</v>
      </c>
      <c r="G667" s="10" t="s">
        <v>506</v>
      </c>
      <c r="H667" s="11" t="str">
        <f>HYPERLINK("https://www.airitibooks.com/Detail/Detail?PublicationID=P20200402376", "https://www.airitibooks.com/Detail/Detail?PublicationID=P20200402376")</f>
        <v>https://www.airitibooks.com/Detail/Detail?PublicationID=P20200402376</v>
      </c>
    </row>
    <row r="668" spans="1:8" ht="21" customHeight="1">
      <c r="A668" s="10" t="s">
        <v>2323</v>
      </c>
      <c r="B668" s="10" t="s">
        <v>2324</v>
      </c>
      <c r="C668" s="10" t="s">
        <v>873</v>
      </c>
      <c r="D668" s="10" t="s">
        <v>2325</v>
      </c>
      <c r="E668" s="10" t="s">
        <v>133</v>
      </c>
      <c r="F668" s="10" t="s">
        <v>163</v>
      </c>
      <c r="G668" s="10" t="s">
        <v>162</v>
      </c>
      <c r="H668" s="11" t="str">
        <f>HYPERLINK("https://www.airitibooks.com/Detail/Detail?PublicationID=P20200402380", "https://www.airitibooks.com/Detail/Detail?PublicationID=P20200402380")</f>
        <v>https://www.airitibooks.com/Detail/Detail?PublicationID=P20200402380</v>
      </c>
    </row>
    <row r="669" spans="1:8" ht="21" customHeight="1">
      <c r="A669" s="10" t="s">
        <v>2326</v>
      </c>
      <c r="B669" s="10" t="s">
        <v>2327</v>
      </c>
      <c r="C669" s="10" t="s">
        <v>873</v>
      </c>
      <c r="D669" s="10" t="s">
        <v>2328</v>
      </c>
      <c r="E669" s="10" t="s">
        <v>133</v>
      </c>
      <c r="F669" s="10" t="s">
        <v>183</v>
      </c>
      <c r="G669" s="10" t="s">
        <v>213</v>
      </c>
      <c r="H669" s="11" t="str">
        <f>HYPERLINK("https://www.airitibooks.com/Detail/Detail?PublicationID=P20200402381", "https://www.airitibooks.com/Detail/Detail?PublicationID=P20200402381")</f>
        <v>https://www.airitibooks.com/Detail/Detail?PublicationID=P20200402381</v>
      </c>
    </row>
    <row r="670" spans="1:8" ht="21" customHeight="1">
      <c r="A670" s="10" t="s">
        <v>2329</v>
      </c>
      <c r="B670" s="10" t="s">
        <v>2330</v>
      </c>
      <c r="C670" s="10" t="s">
        <v>873</v>
      </c>
      <c r="D670" s="10" t="s">
        <v>2331</v>
      </c>
      <c r="E670" s="10" t="s">
        <v>133</v>
      </c>
      <c r="F670" s="10" t="s">
        <v>152</v>
      </c>
      <c r="G670" s="10" t="s">
        <v>469</v>
      </c>
      <c r="H670" s="11" t="str">
        <f>HYPERLINK("https://www.airitibooks.com/Detail/Detail?PublicationID=P20200402382", "https://www.airitibooks.com/Detail/Detail?PublicationID=P20200402382")</f>
        <v>https://www.airitibooks.com/Detail/Detail?PublicationID=P20200402382</v>
      </c>
    </row>
    <row r="671" spans="1:8" ht="21" customHeight="1">
      <c r="A671" s="10" t="s">
        <v>2332</v>
      </c>
      <c r="B671" s="10" t="s">
        <v>2333</v>
      </c>
      <c r="C671" s="10" t="s">
        <v>873</v>
      </c>
      <c r="D671" s="10" t="s">
        <v>2334</v>
      </c>
      <c r="E671" s="10" t="s">
        <v>133</v>
      </c>
      <c r="F671" s="10" t="s">
        <v>152</v>
      </c>
      <c r="G671" s="10" t="s">
        <v>151</v>
      </c>
      <c r="H671" s="11" t="str">
        <f>HYPERLINK("https://www.airitibooks.com/Detail/Detail?PublicationID=P20200402383", "https://www.airitibooks.com/Detail/Detail?PublicationID=P20200402383")</f>
        <v>https://www.airitibooks.com/Detail/Detail?PublicationID=P20200402383</v>
      </c>
    </row>
    <row r="672" spans="1:8" ht="21" customHeight="1">
      <c r="A672" s="10" t="s">
        <v>2335</v>
      </c>
      <c r="B672" s="10" t="s">
        <v>2336</v>
      </c>
      <c r="C672" s="10" t="s">
        <v>873</v>
      </c>
      <c r="D672" s="10" t="s">
        <v>2337</v>
      </c>
      <c r="E672" s="10" t="s">
        <v>133</v>
      </c>
      <c r="F672" s="10" t="s">
        <v>152</v>
      </c>
      <c r="G672" s="10" t="s">
        <v>469</v>
      </c>
      <c r="H672" s="11" t="str">
        <f>HYPERLINK("https://www.airitibooks.com/Detail/Detail?PublicationID=P20200402386", "https://www.airitibooks.com/Detail/Detail?PublicationID=P20200402386")</f>
        <v>https://www.airitibooks.com/Detail/Detail?PublicationID=P20200402386</v>
      </c>
    </row>
    <row r="673" spans="1:8" ht="21" customHeight="1">
      <c r="A673" s="10" t="s">
        <v>2338</v>
      </c>
      <c r="B673" s="10" t="s">
        <v>2339</v>
      </c>
      <c r="C673" s="10" t="s">
        <v>873</v>
      </c>
      <c r="D673" s="10" t="s">
        <v>2331</v>
      </c>
      <c r="E673" s="10" t="s">
        <v>133</v>
      </c>
      <c r="F673" s="10" t="s">
        <v>152</v>
      </c>
      <c r="G673" s="10" t="s">
        <v>151</v>
      </c>
      <c r="H673" s="11" t="str">
        <f>HYPERLINK("https://www.airitibooks.com/Detail/Detail?PublicationID=P20200402389", "https://www.airitibooks.com/Detail/Detail?PublicationID=P20200402389")</f>
        <v>https://www.airitibooks.com/Detail/Detail?PublicationID=P20200402389</v>
      </c>
    </row>
    <row r="674" spans="1:8" ht="21" customHeight="1">
      <c r="A674" s="10" t="s">
        <v>2340</v>
      </c>
      <c r="B674" s="10" t="s">
        <v>2341</v>
      </c>
      <c r="C674" s="10" t="s">
        <v>873</v>
      </c>
      <c r="D674" s="10" t="s">
        <v>2342</v>
      </c>
      <c r="E674" s="10" t="s">
        <v>133</v>
      </c>
      <c r="F674" s="10" t="s">
        <v>152</v>
      </c>
      <c r="G674" s="10" t="s">
        <v>674</v>
      </c>
      <c r="H674" s="11" t="str">
        <f>HYPERLINK("https://www.airitibooks.com/Detail/Detail?PublicationID=P20200402390", "https://www.airitibooks.com/Detail/Detail?PublicationID=P20200402390")</f>
        <v>https://www.airitibooks.com/Detail/Detail?PublicationID=P20200402390</v>
      </c>
    </row>
    <row r="675" spans="1:8" ht="21" customHeight="1">
      <c r="A675" s="10" t="s">
        <v>2343</v>
      </c>
      <c r="B675" s="10" t="s">
        <v>2344</v>
      </c>
      <c r="C675" s="10" t="s">
        <v>873</v>
      </c>
      <c r="D675" s="10" t="s">
        <v>2345</v>
      </c>
      <c r="E675" s="10" t="s">
        <v>133</v>
      </c>
      <c r="F675" s="10" t="s">
        <v>152</v>
      </c>
      <c r="G675" s="10" t="s">
        <v>674</v>
      </c>
      <c r="H675" s="11" t="str">
        <f>HYPERLINK("https://www.airitibooks.com/Detail/Detail?PublicationID=P20200402391", "https://www.airitibooks.com/Detail/Detail?PublicationID=P20200402391")</f>
        <v>https://www.airitibooks.com/Detail/Detail?PublicationID=P20200402391</v>
      </c>
    </row>
    <row r="676" spans="1:8" ht="21" customHeight="1">
      <c r="A676" s="10" t="s">
        <v>2346</v>
      </c>
      <c r="B676" s="10" t="s">
        <v>2347</v>
      </c>
      <c r="C676" s="10" t="s">
        <v>873</v>
      </c>
      <c r="D676" s="10" t="s">
        <v>2322</v>
      </c>
      <c r="E676" s="10" t="s">
        <v>133</v>
      </c>
      <c r="F676" s="10" t="s">
        <v>183</v>
      </c>
      <c r="G676" s="10" t="s">
        <v>506</v>
      </c>
      <c r="H676" s="11" t="str">
        <f>HYPERLINK("https://www.airitibooks.com/Detail/Detail?PublicationID=P20200402395", "https://www.airitibooks.com/Detail/Detail?PublicationID=P20200402395")</f>
        <v>https://www.airitibooks.com/Detail/Detail?PublicationID=P20200402395</v>
      </c>
    </row>
    <row r="677" spans="1:8" ht="21" customHeight="1">
      <c r="A677" s="10" t="s">
        <v>2348</v>
      </c>
      <c r="B677" s="10" t="s">
        <v>2349</v>
      </c>
      <c r="C677" s="10" t="s">
        <v>780</v>
      </c>
      <c r="D677" s="10" t="s">
        <v>2350</v>
      </c>
      <c r="E677" s="10" t="s">
        <v>133</v>
      </c>
      <c r="F677" s="10" t="s">
        <v>152</v>
      </c>
      <c r="G677" s="10" t="s">
        <v>469</v>
      </c>
      <c r="H677" s="11" t="str">
        <f>HYPERLINK("https://www.airitibooks.com/Detail/Detail?PublicationID=P20200402449", "https://www.airitibooks.com/Detail/Detail?PublicationID=P20200402449")</f>
        <v>https://www.airitibooks.com/Detail/Detail?PublicationID=P20200402449</v>
      </c>
    </row>
    <row r="678" spans="1:8" ht="21" customHeight="1">
      <c r="A678" s="10" t="s">
        <v>2351</v>
      </c>
      <c r="B678" s="10" t="s">
        <v>2352</v>
      </c>
      <c r="C678" s="10" t="s">
        <v>780</v>
      </c>
      <c r="D678" s="10" t="s">
        <v>929</v>
      </c>
      <c r="E678" s="10" t="s">
        <v>133</v>
      </c>
      <c r="F678" s="10" t="s">
        <v>152</v>
      </c>
      <c r="G678" s="10" t="s">
        <v>469</v>
      </c>
      <c r="H678" s="11" t="str">
        <f>HYPERLINK("https://www.airitibooks.com/Detail/Detail?PublicationID=P20200402456", "https://www.airitibooks.com/Detail/Detail?PublicationID=P20200402456")</f>
        <v>https://www.airitibooks.com/Detail/Detail?PublicationID=P20200402456</v>
      </c>
    </row>
    <row r="679" spans="1:8" ht="21" customHeight="1">
      <c r="A679" s="10" t="s">
        <v>2353</v>
      </c>
      <c r="B679" s="10" t="s">
        <v>2354</v>
      </c>
      <c r="C679" s="10" t="s">
        <v>780</v>
      </c>
      <c r="D679" s="10" t="s">
        <v>2355</v>
      </c>
      <c r="E679" s="10" t="s">
        <v>133</v>
      </c>
      <c r="F679" s="10" t="s">
        <v>152</v>
      </c>
      <c r="G679" s="10" t="s">
        <v>469</v>
      </c>
      <c r="H679" s="11" t="str">
        <f>HYPERLINK("https://www.airitibooks.com/Detail/Detail?PublicationID=P20200402463", "https://www.airitibooks.com/Detail/Detail?PublicationID=P20200402463")</f>
        <v>https://www.airitibooks.com/Detail/Detail?PublicationID=P20200402463</v>
      </c>
    </row>
    <row r="680" spans="1:8" ht="21" customHeight="1">
      <c r="A680" s="10" t="s">
        <v>2356</v>
      </c>
      <c r="B680" s="10" t="s">
        <v>2357</v>
      </c>
      <c r="C680" s="10" t="s">
        <v>780</v>
      </c>
      <c r="D680" s="10" t="s">
        <v>2358</v>
      </c>
      <c r="E680" s="10" t="s">
        <v>133</v>
      </c>
      <c r="F680" s="10" t="s">
        <v>152</v>
      </c>
      <c r="G680" s="10" t="s">
        <v>469</v>
      </c>
      <c r="H680" s="11" t="str">
        <f>HYPERLINK("https://www.airitibooks.com/Detail/Detail?PublicationID=P20200402479", "https://www.airitibooks.com/Detail/Detail?PublicationID=P20200402479")</f>
        <v>https://www.airitibooks.com/Detail/Detail?PublicationID=P20200402479</v>
      </c>
    </row>
    <row r="681" spans="1:8" ht="21" customHeight="1">
      <c r="A681" s="10" t="s">
        <v>2359</v>
      </c>
      <c r="B681" s="10" t="s">
        <v>2360</v>
      </c>
      <c r="C681" s="10" t="s">
        <v>780</v>
      </c>
      <c r="D681" s="10" t="s">
        <v>2361</v>
      </c>
      <c r="E681" s="10" t="s">
        <v>214</v>
      </c>
      <c r="F681" s="10" t="s">
        <v>152</v>
      </c>
      <c r="G681" s="10" t="s">
        <v>469</v>
      </c>
      <c r="H681" s="11" t="str">
        <f>HYPERLINK("https://www.airitibooks.com/Detail/Detail?PublicationID=P20200402519", "https://www.airitibooks.com/Detail/Detail?PublicationID=P20200402519")</f>
        <v>https://www.airitibooks.com/Detail/Detail?PublicationID=P20200402519</v>
      </c>
    </row>
    <row r="682" spans="1:8" ht="21" customHeight="1">
      <c r="A682" s="10" t="s">
        <v>2362</v>
      </c>
      <c r="B682" s="10" t="s">
        <v>2363</v>
      </c>
      <c r="C682" s="10" t="s">
        <v>780</v>
      </c>
      <c r="D682" s="10" t="s">
        <v>2364</v>
      </c>
      <c r="E682" s="10" t="s">
        <v>214</v>
      </c>
      <c r="F682" s="10" t="s">
        <v>152</v>
      </c>
      <c r="G682" s="10" t="s">
        <v>469</v>
      </c>
      <c r="H682" s="11" t="str">
        <f>HYPERLINK("https://www.airitibooks.com/Detail/Detail?PublicationID=P20200402526", "https://www.airitibooks.com/Detail/Detail?PublicationID=P20200402526")</f>
        <v>https://www.airitibooks.com/Detail/Detail?PublicationID=P20200402526</v>
      </c>
    </row>
    <row r="683" spans="1:8" ht="21" customHeight="1">
      <c r="A683" s="10" t="s">
        <v>2365</v>
      </c>
      <c r="B683" s="10" t="s">
        <v>2366</v>
      </c>
      <c r="C683" s="10" t="s">
        <v>461</v>
      </c>
      <c r="D683" s="10" t="s">
        <v>2310</v>
      </c>
      <c r="E683" s="10" t="s">
        <v>133</v>
      </c>
      <c r="F683" s="10" t="s">
        <v>183</v>
      </c>
      <c r="G683" s="10" t="s">
        <v>213</v>
      </c>
      <c r="H683" s="11" t="str">
        <f>HYPERLINK("https://www.airitibooks.com/Detail/Detail?PublicationID=P20200413011", "https://www.airitibooks.com/Detail/Detail?PublicationID=P20200413011")</f>
        <v>https://www.airitibooks.com/Detail/Detail?PublicationID=P20200413011</v>
      </c>
    </row>
    <row r="684" spans="1:8" ht="21" customHeight="1">
      <c r="A684" s="10" t="s">
        <v>2367</v>
      </c>
      <c r="B684" s="10" t="s">
        <v>2368</v>
      </c>
      <c r="C684" s="10" t="s">
        <v>2161</v>
      </c>
      <c r="D684" s="10" t="s">
        <v>2369</v>
      </c>
      <c r="E684" s="10" t="s">
        <v>214</v>
      </c>
      <c r="F684" s="10" t="s">
        <v>163</v>
      </c>
      <c r="G684" s="10" t="s">
        <v>162</v>
      </c>
      <c r="H684" s="11" t="str">
        <f>HYPERLINK("https://www.airitibooks.com/Detail/Detail?PublicationID=P20200413138", "https://www.airitibooks.com/Detail/Detail?PublicationID=P20200413138")</f>
        <v>https://www.airitibooks.com/Detail/Detail?PublicationID=P20200413138</v>
      </c>
    </row>
    <row r="685" spans="1:8" ht="21" customHeight="1">
      <c r="A685" s="10" t="s">
        <v>2370</v>
      </c>
      <c r="B685" s="10" t="s">
        <v>2371</v>
      </c>
      <c r="C685" s="10" t="s">
        <v>233</v>
      </c>
      <c r="D685" s="10" t="s">
        <v>2372</v>
      </c>
      <c r="E685" s="10" t="s">
        <v>133</v>
      </c>
      <c r="F685" s="10" t="s">
        <v>208</v>
      </c>
      <c r="G685" s="10" t="s">
        <v>373</v>
      </c>
      <c r="H685" s="11" t="str">
        <f>HYPERLINK("https://www.airitibooks.com/Detail/Detail?PublicationID=P20200413325", "https://www.airitibooks.com/Detail/Detail?PublicationID=P20200413325")</f>
        <v>https://www.airitibooks.com/Detail/Detail?PublicationID=P20200413325</v>
      </c>
    </row>
    <row r="686" spans="1:8" ht="21" customHeight="1">
      <c r="A686" s="10" t="s">
        <v>2373</v>
      </c>
      <c r="B686" s="10" t="s">
        <v>2374</v>
      </c>
      <c r="C686" s="10" t="s">
        <v>176</v>
      </c>
      <c r="D686" s="10" t="s">
        <v>2375</v>
      </c>
      <c r="E686" s="10" t="s">
        <v>133</v>
      </c>
      <c r="F686" s="10" t="s">
        <v>172</v>
      </c>
      <c r="G686" s="10" t="s">
        <v>174</v>
      </c>
      <c r="H686" s="11" t="str">
        <f>HYPERLINK("https://www.airitibooks.com/Detail/Detail?PublicationID=P20200417048", "https://www.airitibooks.com/Detail/Detail?PublicationID=P20200417048")</f>
        <v>https://www.airitibooks.com/Detail/Detail?PublicationID=P20200417048</v>
      </c>
    </row>
    <row r="687" spans="1:8" ht="21" customHeight="1">
      <c r="A687" s="10" t="s">
        <v>2376</v>
      </c>
      <c r="B687" s="10" t="s">
        <v>2377</v>
      </c>
      <c r="C687" s="10" t="s">
        <v>1087</v>
      </c>
      <c r="D687" s="10" t="s">
        <v>2378</v>
      </c>
      <c r="E687" s="10" t="s">
        <v>214</v>
      </c>
      <c r="F687" s="10" t="s">
        <v>163</v>
      </c>
      <c r="G687" s="10" t="s">
        <v>162</v>
      </c>
      <c r="H687" s="11" t="str">
        <f>HYPERLINK("https://www.airitibooks.com/Detail/Detail?PublicationID=P20200424202", "https://www.airitibooks.com/Detail/Detail?PublicationID=P20200424202")</f>
        <v>https://www.airitibooks.com/Detail/Detail?PublicationID=P20200424202</v>
      </c>
    </row>
    <row r="688" spans="1:8" ht="21" customHeight="1">
      <c r="A688" s="10" t="s">
        <v>2379</v>
      </c>
      <c r="B688" s="10" t="s">
        <v>2380</v>
      </c>
      <c r="C688" s="10" t="s">
        <v>1087</v>
      </c>
      <c r="D688" s="10" t="s">
        <v>2381</v>
      </c>
      <c r="E688" s="10" t="s">
        <v>214</v>
      </c>
      <c r="F688" s="10" t="s">
        <v>163</v>
      </c>
      <c r="G688" s="10" t="s">
        <v>162</v>
      </c>
      <c r="H688" s="11" t="str">
        <f>HYPERLINK("https://www.airitibooks.com/Detail/Detail?PublicationID=P20200424214", "https://www.airitibooks.com/Detail/Detail?PublicationID=P20200424214")</f>
        <v>https://www.airitibooks.com/Detail/Detail?PublicationID=P20200424214</v>
      </c>
    </row>
    <row r="689" spans="1:8" ht="21" customHeight="1">
      <c r="A689" s="10" t="s">
        <v>2382</v>
      </c>
      <c r="B689" s="10" t="s">
        <v>2383</v>
      </c>
      <c r="C689" s="10" t="s">
        <v>1907</v>
      </c>
      <c r="D689" s="10" t="s">
        <v>115</v>
      </c>
      <c r="E689" s="10" t="s">
        <v>214</v>
      </c>
      <c r="F689" s="10" t="s">
        <v>183</v>
      </c>
      <c r="G689" s="10" t="s">
        <v>213</v>
      </c>
      <c r="H689" s="11" t="str">
        <f>HYPERLINK("https://www.airitibooks.com/Detail/Detail?PublicationID=P20200430078", "https://www.airitibooks.com/Detail/Detail?PublicationID=P20200430078")</f>
        <v>https://www.airitibooks.com/Detail/Detail?PublicationID=P20200430078</v>
      </c>
    </row>
    <row r="690" spans="1:8" ht="21" customHeight="1">
      <c r="A690" s="10" t="s">
        <v>2384</v>
      </c>
      <c r="B690" s="10" t="s">
        <v>2385</v>
      </c>
      <c r="C690" s="10" t="s">
        <v>1907</v>
      </c>
      <c r="D690" s="10" t="s">
        <v>2386</v>
      </c>
      <c r="E690" s="10" t="s">
        <v>133</v>
      </c>
      <c r="F690" s="10" t="s">
        <v>163</v>
      </c>
      <c r="G690" s="10" t="s">
        <v>585</v>
      </c>
      <c r="H690" s="11" t="str">
        <f>HYPERLINK("https://www.airitibooks.com/Detail/Detail?PublicationID=P20200430081", "https://www.airitibooks.com/Detail/Detail?PublicationID=P20200430081")</f>
        <v>https://www.airitibooks.com/Detail/Detail?PublicationID=P20200430081</v>
      </c>
    </row>
    <row r="691" spans="1:8" ht="21" customHeight="1">
      <c r="A691" s="10" t="s">
        <v>2387</v>
      </c>
      <c r="B691" s="10" t="s">
        <v>2388</v>
      </c>
      <c r="C691" s="10" t="s">
        <v>1907</v>
      </c>
      <c r="D691" s="10" t="s">
        <v>2389</v>
      </c>
      <c r="E691" s="10" t="s">
        <v>133</v>
      </c>
      <c r="F691" s="10" t="s">
        <v>163</v>
      </c>
      <c r="G691" s="10" t="s">
        <v>585</v>
      </c>
      <c r="H691" s="11" t="str">
        <f>HYPERLINK("https://www.airitibooks.com/Detail/Detail?PublicationID=P20200430083", "https://www.airitibooks.com/Detail/Detail?PublicationID=P20200430083")</f>
        <v>https://www.airitibooks.com/Detail/Detail?PublicationID=P20200430083</v>
      </c>
    </row>
    <row r="692" spans="1:8" ht="21" customHeight="1">
      <c r="A692" s="10" t="s">
        <v>2390</v>
      </c>
      <c r="B692" s="10" t="s">
        <v>2391</v>
      </c>
      <c r="C692" s="10" t="s">
        <v>2132</v>
      </c>
      <c r="D692" s="10" t="s">
        <v>2392</v>
      </c>
      <c r="E692" s="10" t="s">
        <v>214</v>
      </c>
      <c r="F692" s="10" t="s">
        <v>183</v>
      </c>
      <c r="G692" s="10" t="s">
        <v>2393</v>
      </c>
      <c r="H692" s="11" t="str">
        <f>HYPERLINK("https://www.airitibooks.com/Detail/Detail?PublicationID=P20200507080", "https://www.airitibooks.com/Detail/Detail?PublicationID=P20200507080")</f>
        <v>https://www.airitibooks.com/Detail/Detail?PublicationID=P20200507080</v>
      </c>
    </row>
    <row r="693" spans="1:8" ht="21" customHeight="1">
      <c r="A693" s="10" t="s">
        <v>2394</v>
      </c>
      <c r="B693" s="10" t="s">
        <v>2395</v>
      </c>
      <c r="C693" s="10" t="s">
        <v>2161</v>
      </c>
      <c r="D693" s="10" t="s">
        <v>2396</v>
      </c>
      <c r="E693" s="10" t="s">
        <v>364</v>
      </c>
      <c r="F693" s="10" t="s">
        <v>163</v>
      </c>
      <c r="G693" s="10" t="s">
        <v>162</v>
      </c>
      <c r="H693" s="11" t="str">
        <f>HYPERLINK("https://www.airitibooks.com/Detail/Detail?PublicationID=P20200514141", "https://www.airitibooks.com/Detail/Detail?PublicationID=P20200514141")</f>
        <v>https://www.airitibooks.com/Detail/Detail?PublicationID=P20200514141</v>
      </c>
    </row>
    <row r="694" spans="1:8" ht="21" customHeight="1">
      <c r="A694" s="10" t="s">
        <v>2397</v>
      </c>
      <c r="B694" s="10" t="s">
        <v>2398</v>
      </c>
      <c r="C694" s="10" t="s">
        <v>2161</v>
      </c>
      <c r="D694" s="10" t="s">
        <v>2399</v>
      </c>
      <c r="E694" s="10" t="s">
        <v>425</v>
      </c>
      <c r="F694" s="10" t="s">
        <v>163</v>
      </c>
      <c r="G694" s="10" t="s">
        <v>162</v>
      </c>
      <c r="H694" s="11" t="str">
        <f>HYPERLINK("https://www.airitibooks.com/Detail/Detail?PublicationID=P20200514142", "https://www.airitibooks.com/Detail/Detail?PublicationID=P20200514142")</f>
        <v>https://www.airitibooks.com/Detail/Detail?PublicationID=P20200514142</v>
      </c>
    </row>
    <row r="695" spans="1:8" ht="21" customHeight="1">
      <c r="A695" s="10" t="s">
        <v>2400</v>
      </c>
      <c r="B695" s="10" t="s">
        <v>2401</v>
      </c>
      <c r="C695" s="10" t="s">
        <v>240</v>
      </c>
      <c r="D695" s="10" t="s">
        <v>2402</v>
      </c>
      <c r="E695" s="10" t="s">
        <v>364</v>
      </c>
      <c r="F695" s="10" t="s">
        <v>163</v>
      </c>
      <c r="G695" s="10" t="s">
        <v>162</v>
      </c>
      <c r="H695" s="11" t="str">
        <f>HYPERLINK("https://www.airitibooks.com/Detail/Detail?PublicationID=P20200521014", "https://www.airitibooks.com/Detail/Detail?PublicationID=P20200521014")</f>
        <v>https://www.airitibooks.com/Detail/Detail?PublicationID=P20200521014</v>
      </c>
    </row>
    <row r="696" spans="1:8" ht="21" customHeight="1">
      <c r="A696" s="10" t="s">
        <v>2403</v>
      </c>
      <c r="B696" s="10" t="s">
        <v>2404</v>
      </c>
      <c r="C696" s="10" t="s">
        <v>380</v>
      </c>
      <c r="D696" s="10" t="s">
        <v>2405</v>
      </c>
      <c r="E696" s="10" t="s">
        <v>425</v>
      </c>
      <c r="F696" s="10" t="s">
        <v>183</v>
      </c>
      <c r="G696" s="10" t="s">
        <v>213</v>
      </c>
      <c r="H696" s="11" t="str">
        <f>HYPERLINK("https://www.airitibooks.com/Detail/Detail?PublicationID=P20200521036", "https://www.airitibooks.com/Detail/Detail?PublicationID=P20200521036")</f>
        <v>https://www.airitibooks.com/Detail/Detail?PublicationID=P20200521036</v>
      </c>
    </row>
    <row r="697" spans="1:8" ht="21" customHeight="1">
      <c r="A697" s="10" t="s">
        <v>2406</v>
      </c>
      <c r="B697" s="10" t="s">
        <v>2407</v>
      </c>
      <c r="C697" s="10" t="s">
        <v>380</v>
      </c>
      <c r="D697" s="10" t="s">
        <v>2408</v>
      </c>
      <c r="E697" s="10" t="s">
        <v>214</v>
      </c>
      <c r="F697" s="10" t="s">
        <v>142</v>
      </c>
      <c r="G697" s="10" t="s">
        <v>141</v>
      </c>
      <c r="H697" s="11" t="str">
        <f>HYPERLINK("https://www.airitibooks.com/Detail/Detail?PublicationID=P20200521194", "https://www.airitibooks.com/Detail/Detail?PublicationID=P20200521194")</f>
        <v>https://www.airitibooks.com/Detail/Detail?PublicationID=P20200521194</v>
      </c>
    </row>
    <row r="698" spans="1:8" ht="21" customHeight="1">
      <c r="A698" s="10" t="s">
        <v>2409</v>
      </c>
      <c r="B698" s="10" t="s">
        <v>2410</v>
      </c>
      <c r="C698" s="10" t="s">
        <v>165</v>
      </c>
      <c r="D698" s="10" t="s">
        <v>168</v>
      </c>
      <c r="E698" s="10" t="s">
        <v>133</v>
      </c>
      <c r="F698" s="10" t="s">
        <v>163</v>
      </c>
      <c r="G698" s="10" t="s">
        <v>162</v>
      </c>
      <c r="H698" s="11" t="str">
        <f>HYPERLINK("https://www.airitibooks.com/Detail/Detail?PublicationID=P20200605004", "https://www.airitibooks.com/Detail/Detail?PublicationID=P20200605004")</f>
        <v>https://www.airitibooks.com/Detail/Detail?PublicationID=P20200605004</v>
      </c>
    </row>
    <row r="699" spans="1:8" ht="21" customHeight="1">
      <c r="A699" s="10" t="s">
        <v>2411</v>
      </c>
      <c r="B699" s="10" t="s">
        <v>2412</v>
      </c>
      <c r="C699" s="10" t="s">
        <v>165</v>
      </c>
      <c r="D699" s="10" t="s">
        <v>12</v>
      </c>
      <c r="E699" s="10" t="s">
        <v>133</v>
      </c>
      <c r="F699" s="10" t="s">
        <v>172</v>
      </c>
      <c r="G699" s="10" t="s">
        <v>174</v>
      </c>
      <c r="H699" s="11" t="str">
        <f>HYPERLINK("https://www.airitibooks.com/Detail/Detail?PublicationID=P20200605006", "https://www.airitibooks.com/Detail/Detail?PublicationID=P20200605006")</f>
        <v>https://www.airitibooks.com/Detail/Detail?PublicationID=P20200605006</v>
      </c>
    </row>
    <row r="700" spans="1:8" ht="21" customHeight="1">
      <c r="A700" s="10" t="s">
        <v>2413</v>
      </c>
      <c r="B700" s="10" t="s">
        <v>2414</v>
      </c>
      <c r="C700" s="10" t="s">
        <v>165</v>
      </c>
      <c r="D700" s="10" t="s">
        <v>2415</v>
      </c>
      <c r="E700" s="10" t="s">
        <v>133</v>
      </c>
      <c r="F700" s="10" t="s">
        <v>163</v>
      </c>
      <c r="G700" s="10" t="s">
        <v>162</v>
      </c>
      <c r="H700" s="11" t="str">
        <f>HYPERLINK("https://www.airitibooks.com/Detail/Detail?PublicationID=P20200605007", "https://www.airitibooks.com/Detail/Detail?PublicationID=P20200605007")</f>
        <v>https://www.airitibooks.com/Detail/Detail?PublicationID=P20200605007</v>
      </c>
    </row>
    <row r="701" spans="1:8" ht="21" customHeight="1">
      <c r="A701" s="10" t="s">
        <v>2416</v>
      </c>
      <c r="B701" s="10" t="s">
        <v>2417</v>
      </c>
      <c r="C701" s="10" t="s">
        <v>165</v>
      </c>
      <c r="D701" s="10" t="s">
        <v>2418</v>
      </c>
      <c r="E701" s="10" t="s">
        <v>133</v>
      </c>
      <c r="F701" s="10" t="s">
        <v>163</v>
      </c>
      <c r="G701" s="10" t="s">
        <v>162</v>
      </c>
      <c r="H701" s="11" t="str">
        <f>HYPERLINK("https://www.airitibooks.com/Detail/Detail?PublicationID=P20200605009", "https://www.airitibooks.com/Detail/Detail?PublicationID=P20200605009")</f>
        <v>https://www.airitibooks.com/Detail/Detail?PublicationID=P20200605009</v>
      </c>
    </row>
    <row r="702" spans="1:8" ht="21" customHeight="1">
      <c r="A702" s="10" t="s">
        <v>2419</v>
      </c>
      <c r="B702" s="10" t="s">
        <v>2420</v>
      </c>
      <c r="C702" s="10" t="s">
        <v>2132</v>
      </c>
      <c r="D702" s="10" t="s">
        <v>2421</v>
      </c>
      <c r="E702" s="10" t="s">
        <v>133</v>
      </c>
      <c r="F702" s="10" t="s">
        <v>183</v>
      </c>
      <c r="G702" s="10" t="s">
        <v>213</v>
      </c>
      <c r="H702" s="11" t="str">
        <f>HYPERLINK("https://www.airitibooks.com/Detail/Detail?PublicationID=P20200612027", "https://www.airitibooks.com/Detail/Detail?PublicationID=P20200612027")</f>
        <v>https://www.airitibooks.com/Detail/Detail?PublicationID=P20200612027</v>
      </c>
    </row>
    <row r="703" spans="1:8" ht="21" customHeight="1">
      <c r="A703" s="10" t="s">
        <v>2422</v>
      </c>
      <c r="B703" s="10" t="s">
        <v>2423</v>
      </c>
      <c r="C703" s="10" t="s">
        <v>1193</v>
      </c>
      <c r="D703" s="10" t="s">
        <v>2424</v>
      </c>
      <c r="E703" s="10" t="s">
        <v>133</v>
      </c>
      <c r="F703" s="10" t="s">
        <v>152</v>
      </c>
      <c r="G703" s="10" t="s">
        <v>469</v>
      </c>
      <c r="H703" s="11" t="str">
        <f>HYPERLINK("https://www.airitibooks.com/Detail/Detail?PublicationID=P20200612044", "https://www.airitibooks.com/Detail/Detail?PublicationID=P20200612044")</f>
        <v>https://www.airitibooks.com/Detail/Detail?PublicationID=P20200612044</v>
      </c>
    </row>
    <row r="704" spans="1:8" ht="21" customHeight="1">
      <c r="A704" s="10" t="s">
        <v>2425</v>
      </c>
      <c r="B704" s="10" t="s">
        <v>2426</v>
      </c>
      <c r="C704" s="10" t="s">
        <v>1150</v>
      </c>
      <c r="D704" s="10" t="s">
        <v>2427</v>
      </c>
      <c r="E704" s="10" t="s">
        <v>133</v>
      </c>
      <c r="F704" s="10" t="s">
        <v>172</v>
      </c>
      <c r="G704" s="10" t="s">
        <v>174</v>
      </c>
      <c r="H704" s="11" t="str">
        <f>HYPERLINK("https://www.airitibooks.com/Detail/Detail?PublicationID=P20200612076", "https://www.airitibooks.com/Detail/Detail?PublicationID=P20200612076")</f>
        <v>https://www.airitibooks.com/Detail/Detail?PublicationID=P20200612076</v>
      </c>
    </row>
    <row r="705" spans="1:8" ht="21" customHeight="1">
      <c r="A705" s="10" t="s">
        <v>2428</v>
      </c>
      <c r="B705" s="10" t="s">
        <v>2429</v>
      </c>
      <c r="C705" s="10" t="s">
        <v>482</v>
      </c>
      <c r="D705" s="10" t="s">
        <v>2430</v>
      </c>
      <c r="E705" s="10" t="s">
        <v>133</v>
      </c>
      <c r="F705" s="10" t="s">
        <v>172</v>
      </c>
      <c r="G705" s="10" t="s">
        <v>174</v>
      </c>
      <c r="H705" s="11" t="str">
        <f>HYPERLINK("https://www.airitibooks.com/Detail/Detail?PublicationID=P20200703008", "https://www.airitibooks.com/Detail/Detail?PublicationID=P20200703008")</f>
        <v>https://www.airitibooks.com/Detail/Detail?PublicationID=P20200703008</v>
      </c>
    </row>
    <row r="706" spans="1:8" ht="21" customHeight="1">
      <c r="A706" s="10" t="s">
        <v>2431</v>
      </c>
      <c r="B706" s="10" t="s">
        <v>2432</v>
      </c>
      <c r="C706" s="10" t="s">
        <v>155</v>
      </c>
      <c r="D706" s="10" t="s">
        <v>2433</v>
      </c>
      <c r="E706" s="10" t="s">
        <v>133</v>
      </c>
      <c r="F706" s="10" t="s">
        <v>163</v>
      </c>
      <c r="G706" s="10" t="s">
        <v>585</v>
      </c>
      <c r="H706" s="11" t="str">
        <f>HYPERLINK("https://www.airitibooks.com/Detail/Detail?PublicationID=P20200703022", "https://www.airitibooks.com/Detail/Detail?PublicationID=P20200703022")</f>
        <v>https://www.airitibooks.com/Detail/Detail?PublicationID=P20200703022</v>
      </c>
    </row>
    <row r="707" spans="1:8" ht="21" customHeight="1">
      <c r="A707" s="10" t="s">
        <v>2434</v>
      </c>
      <c r="B707" s="10" t="s">
        <v>2435</v>
      </c>
      <c r="C707" s="10" t="s">
        <v>176</v>
      </c>
      <c r="D707" s="10" t="s">
        <v>2436</v>
      </c>
      <c r="E707" s="10" t="s">
        <v>133</v>
      </c>
      <c r="F707" s="10" t="s">
        <v>152</v>
      </c>
      <c r="G707" s="10" t="s">
        <v>30</v>
      </c>
      <c r="H707" s="11" t="str">
        <f>HYPERLINK("https://www.airitibooks.com/Detail/Detail?PublicationID=P20200703118", "https://www.airitibooks.com/Detail/Detail?PublicationID=P20200703118")</f>
        <v>https://www.airitibooks.com/Detail/Detail?PublicationID=P20200703118</v>
      </c>
    </row>
    <row r="708" spans="1:8" ht="21" customHeight="1">
      <c r="A708" s="10" t="s">
        <v>2437</v>
      </c>
      <c r="B708" s="10" t="s">
        <v>2438</v>
      </c>
      <c r="C708" s="10" t="s">
        <v>482</v>
      </c>
      <c r="D708" s="10" t="s">
        <v>2439</v>
      </c>
      <c r="E708" s="10" t="s">
        <v>133</v>
      </c>
      <c r="F708" s="10" t="s">
        <v>172</v>
      </c>
      <c r="G708" s="10" t="s">
        <v>174</v>
      </c>
      <c r="H708" s="11" t="str">
        <f>HYPERLINK("https://www.airitibooks.com/Detail/Detail?PublicationID=P20200709156", "https://www.airitibooks.com/Detail/Detail?PublicationID=P20200709156")</f>
        <v>https://www.airitibooks.com/Detail/Detail?PublicationID=P20200709156</v>
      </c>
    </row>
    <row r="709" spans="1:8" ht="21" customHeight="1">
      <c r="A709" s="10" t="s">
        <v>2440</v>
      </c>
      <c r="B709" s="10" t="s">
        <v>2441</v>
      </c>
      <c r="C709" s="10" t="s">
        <v>482</v>
      </c>
      <c r="D709" s="10" t="s">
        <v>2442</v>
      </c>
      <c r="E709" s="10" t="s">
        <v>133</v>
      </c>
      <c r="F709" s="10" t="s">
        <v>172</v>
      </c>
      <c r="G709" s="10" t="s">
        <v>174</v>
      </c>
      <c r="H709" s="11" t="str">
        <f>HYPERLINK("https://www.airitibooks.com/Detail/Detail?PublicationID=P20200709157", "https://www.airitibooks.com/Detail/Detail?PublicationID=P20200709157")</f>
        <v>https://www.airitibooks.com/Detail/Detail?PublicationID=P20200709157</v>
      </c>
    </row>
    <row r="710" spans="1:8" ht="21" customHeight="1">
      <c r="A710" s="10" t="s">
        <v>2443</v>
      </c>
      <c r="B710" s="10" t="s">
        <v>2444</v>
      </c>
      <c r="C710" s="10" t="s">
        <v>482</v>
      </c>
      <c r="D710" s="10" t="s">
        <v>2445</v>
      </c>
      <c r="E710" s="10" t="s">
        <v>133</v>
      </c>
      <c r="F710" s="10" t="s">
        <v>172</v>
      </c>
      <c r="G710" s="10" t="s">
        <v>174</v>
      </c>
      <c r="H710" s="11" t="str">
        <f>HYPERLINK("https://www.airitibooks.com/Detail/Detail?PublicationID=P20200709160", "https://www.airitibooks.com/Detail/Detail?PublicationID=P20200709160")</f>
        <v>https://www.airitibooks.com/Detail/Detail?PublicationID=P20200709160</v>
      </c>
    </row>
    <row r="711" spans="1:8" ht="21" customHeight="1">
      <c r="A711" s="10" t="s">
        <v>2446</v>
      </c>
      <c r="B711" s="10" t="s">
        <v>2447</v>
      </c>
      <c r="C711" s="10" t="s">
        <v>842</v>
      </c>
      <c r="D711" s="10" t="s">
        <v>2448</v>
      </c>
      <c r="E711" s="10" t="s">
        <v>133</v>
      </c>
      <c r="F711" s="10" t="s">
        <v>208</v>
      </c>
      <c r="G711" s="10" t="s">
        <v>304</v>
      </c>
      <c r="H711" s="11" t="str">
        <f>HYPERLINK("https://www.airitibooks.com/Detail/Detail?PublicationID=P20200709175", "https://www.airitibooks.com/Detail/Detail?PublicationID=P20200709175")</f>
        <v>https://www.airitibooks.com/Detail/Detail?PublicationID=P20200709175</v>
      </c>
    </row>
    <row r="712" spans="1:8" ht="21" customHeight="1">
      <c r="A712" s="10" t="s">
        <v>2449</v>
      </c>
      <c r="B712" s="10" t="s">
        <v>2450</v>
      </c>
      <c r="C712" s="10" t="s">
        <v>144</v>
      </c>
      <c r="D712" s="10" t="s">
        <v>2451</v>
      </c>
      <c r="E712" s="10" t="s">
        <v>214</v>
      </c>
      <c r="F712" s="10" t="s">
        <v>183</v>
      </c>
      <c r="G712" s="10" t="s">
        <v>213</v>
      </c>
      <c r="H712" s="11" t="str">
        <f>HYPERLINK("https://www.airitibooks.com/Detail/Detail?PublicationID=P20200717051", "https://www.airitibooks.com/Detail/Detail?PublicationID=P20200717051")</f>
        <v>https://www.airitibooks.com/Detail/Detail?PublicationID=P20200717051</v>
      </c>
    </row>
    <row r="713" spans="1:8" ht="21" customHeight="1">
      <c r="A713" s="10" t="s">
        <v>2452</v>
      </c>
      <c r="B713" s="10" t="s">
        <v>2453</v>
      </c>
      <c r="C713" s="10" t="s">
        <v>144</v>
      </c>
      <c r="D713" s="10" t="s">
        <v>2454</v>
      </c>
      <c r="E713" s="10" t="s">
        <v>214</v>
      </c>
      <c r="F713" s="10" t="s">
        <v>142</v>
      </c>
      <c r="G713" s="10" t="s">
        <v>141</v>
      </c>
      <c r="H713" s="11" t="str">
        <f>HYPERLINK("https://www.airitibooks.com/Detail/Detail?PublicationID=P20200717053", "https://www.airitibooks.com/Detail/Detail?PublicationID=P20200717053")</f>
        <v>https://www.airitibooks.com/Detail/Detail?PublicationID=P20200717053</v>
      </c>
    </row>
    <row r="714" spans="1:8" ht="21" customHeight="1">
      <c r="A714" s="10" t="s">
        <v>2455</v>
      </c>
      <c r="B714" s="10" t="s">
        <v>2456</v>
      </c>
      <c r="C714" s="10" t="s">
        <v>144</v>
      </c>
      <c r="D714" s="10" t="s">
        <v>1827</v>
      </c>
      <c r="E714" s="10" t="s">
        <v>214</v>
      </c>
      <c r="F714" s="10" t="s">
        <v>142</v>
      </c>
      <c r="G714" s="10" t="s">
        <v>141</v>
      </c>
      <c r="H714" s="11" t="str">
        <f>HYPERLINK("https://www.airitibooks.com/Detail/Detail?PublicationID=P20200717064", "https://www.airitibooks.com/Detail/Detail?PublicationID=P20200717064")</f>
        <v>https://www.airitibooks.com/Detail/Detail?PublicationID=P20200717064</v>
      </c>
    </row>
    <row r="715" spans="1:8" ht="21" customHeight="1">
      <c r="A715" s="10" t="s">
        <v>2457</v>
      </c>
      <c r="B715" s="10" t="s">
        <v>2458</v>
      </c>
      <c r="C715" s="10" t="s">
        <v>144</v>
      </c>
      <c r="D715" s="10" t="s">
        <v>143</v>
      </c>
      <c r="E715" s="10" t="s">
        <v>133</v>
      </c>
      <c r="F715" s="10" t="s">
        <v>183</v>
      </c>
      <c r="G715" s="10" t="s">
        <v>213</v>
      </c>
      <c r="H715" s="11" t="str">
        <f>HYPERLINK("https://www.airitibooks.com/Detail/Detail?PublicationID=P20200717089", "https://www.airitibooks.com/Detail/Detail?PublicationID=P20200717089")</f>
        <v>https://www.airitibooks.com/Detail/Detail?PublicationID=P20200717089</v>
      </c>
    </row>
    <row r="716" spans="1:8" ht="21" customHeight="1">
      <c r="A716" s="10" t="s">
        <v>2459</v>
      </c>
      <c r="B716" s="10" t="s">
        <v>2460</v>
      </c>
      <c r="C716" s="10" t="s">
        <v>2461</v>
      </c>
      <c r="D716" s="10" t="s">
        <v>2462</v>
      </c>
      <c r="E716" s="10" t="s">
        <v>133</v>
      </c>
      <c r="F716" s="10" t="s">
        <v>172</v>
      </c>
      <c r="G716" s="10" t="s">
        <v>174</v>
      </c>
      <c r="H716" s="11" t="str">
        <f>HYPERLINK("https://www.airitibooks.com/Detail/Detail?PublicationID=P20200724043", "https://www.airitibooks.com/Detail/Detail?PublicationID=P20200724043")</f>
        <v>https://www.airitibooks.com/Detail/Detail?PublicationID=P20200724043</v>
      </c>
    </row>
    <row r="717" spans="1:8" ht="21" customHeight="1">
      <c r="A717" s="10" t="s">
        <v>2463</v>
      </c>
      <c r="B717" s="10" t="s">
        <v>2464</v>
      </c>
      <c r="C717" s="10" t="s">
        <v>1301</v>
      </c>
      <c r="D717" s="10" t="s">
        <v>2465</v>
      </c>
      <c r="E717" s="10" t="s">
        <v>133</v>
      </c>
      <c r="F717" s="10" t="s">
        <v>163</v>
      </c>
      <c r="G717" s="10" t="s">
        <v>162</v>
      </c>
      <c r="H717" s="11" t="str">
        <f>HYPERLINK("https://www.airitibooks.com/Detail/Detail?PublicationID=P20200724209", "https://www.airitibooks.com/Detail/Detail?PublicationID=P20200724209")</f>
        <v>https://www.airitibooks.com/Detail/Detail?PublicationID=P20200724209</v>
      </c>
    </row>
    <row r="718" spans="1:8" ht="21" customHeight="1">
      <c r="A718" s="10" t="s">
        <v>2466</v>
      </c>
      <c r="B718" s="10" t="s">
        <v>2467</v>
      </c>
      <c r="C718" s="10" t="s">
        <v>2468</v>
      </c>
      <c r="D718" s="10" t="s">
        <v>2469</v>
      </c>
      <c r="E718" s="10" t="s">
        <v>133</v>
      </c>
      <c r="F718" s="10" t="s">
        <v>163</v>
      </c>
      <c r="G718" s="10" t="s">
        <v>162</v>
      </c>
      <c r="H718" s="11" t="str">
        <f>HYPERLINK("https://www.airitibooks.com/Detail/Detail?PublicationID=P20200724210", "https://www.airitibooks.com/Detail/Detail?PublicationID=P20200724210")</f>
        <v>https://www.airitibooks.com/Detail/Detail?PublicationID=P20200724210</v>
      </c>
    </row>
    <row r="719" spans="1:8" ht="21" customHeight="1">
      <c r="A719" s="10" t="s">
        <v>2470</v>
      </c>
      <c r="B719" s="10" t="s">
        <v>2471</v>
      </c>
      <c r="C719" s="10" t="s">
        <v>2468</v>
      </c>
      <c r="D719" s="10" t="s">
        <v>2472</v>
      </c>
      <c r="E719" s="10" t="s">
        <v>133</v>
      </c>
      <c r="F719" s="10" t="s">
        <v>163</v>
      </c>
      <c r="G719" s="10" t="s">
        <v>162</v>
      </c>
      <c r="H719" s="11" t="str">
        <f>HYPERLINK("https://www.airitibooks.com/Detail/Detail?PublicationID=P20200724211", "https://www.airitibooks.com/Detail/Detail?PublicationID=P20200724211")</f>
        <v>https://www.airitibooks.com/Detail/Detail?PublicationID=P20200724211</v>
      </c>
    </row>
    <row r="720" spans="1:8" ht="21" customHeight="1">
      <c r="A720" s="10" t="s">
        <v>2473</v>
      </c>
      <c r="B720" s="10" t="s">
        <v>2474</v>
      </c>
      <c r="C720" s="10" t="s">
        <v>155</v>
      </c>
      <c r="D720" s="10" t="s">
        <v>2475</v>
      </c>
      <c r="E720" s="10" t="s">
        <v>133</v>
      </c>
      <c r="F720" s="10" t="s">
        <v>163</v>
      </c>
      <c r="G720" s="10" t="s">
        <v>585</v>
      </c>
      <c r="H720" s="11" t="str">
        <f>HYPERLINK("https://www.airitibooks.com/Detail/Detail?PublicationID=P20200730021", "https://www.airitibooks.com/Detail/Detail?PublicationID=P20200730021")</f>
        <v>https://www.airitibooks.com/Detail/Detail?PublicationID=P20200730021</v>
      </c>
    </row>
    <row r="721" spans="1:8" ht="21" customHeight="1">
      <c r="A721" s="10" t="s">
        <v>2476</v>
      </c>
      <c r="B721" s="10" t="s">
        <v>2477</v>
      </c>
      <c r="C721" s="10" t="s">
        <v>155</v>
      </c>
      <c r="D721" s="10" t="s">
        <v>2478</v>
      </c>
      <c r="E721" s="10" t="s">
        <v>133</v>
      </c>
      <c r="F721" s="10" t="s">
        <v>152</v>
      </c>
      <c r="G721" s="10" t="s">
        <v>469</v>
      </c>
      <c r="H721" s="11" t="str">
        <f>HYPERLINK("https://www.airitibooks.com/Detail/Detail?PublicationID=P20200730029", "https://www.airitibooks.com/Detail/Detail?PublicationID=P20200730029")</f>
        <v>https://www.airitibooks.com/Detail/Detail?PublicationID=P20200730029</v>
      </c>
    </row>
    <row r="722" spans="1:8" ht="21" customHeight="1">
      <c r="A722" s="10" t="s">
        <v>2479</v>
      </c>
      <c r="B722" s="10" t="s">
        <v>2480</v>
      </c>
      <c r="C722" s="10" t="s">
        <v>873</v>
      </c>
      <c r="D722" s="10" t="s">
        <v>2481</v>
      </c>
      <c r="E722" s="10" t="s">
        <v>133</v>
      </c>
      <c r="F722" s="10" t="s">
        <v>183</v>
      </c>
      <c r="G722" s="10" t="s">
        <v>213</v>
      </c>
      <c r="H722" s="11" t="str">
        <f>HYPERLINK("https://www.airitibooks.com/Detail/Detail?PublicationID=P20200730062", "https://www.airitibooks.com/Detail/Detail?PublicationID=P20200730062")</f>
        <v>https://www.airitibooks.com/Detail/Detail?PublicationID=P20200730062</v>
      </c>
    </row>
    <row r="723" spans="1:8" ht="21" customHeight="1">
      <c r="A723" s="10" t="s">
        <v>2482</v>
      </c>
      <c r="B723" s="10" t="s">
        <v>2483</v>
      </c>
      <c r="C723" s="10" t="s">
        <v>1305</v>
      </c>
      <c r="D723" s="10" t="s">
        <v>2484</v>
      </c>
      <c r="E723" s="10" t="s">
        <v>133</v>
      </c>
      <c r="F723" s="10" t="s">
        <v>208</v>
      </c>
      <c r="G723" s="10" t="s">
        <v>304</v>
      </c>
      <c r="H723" s="11" t="str">
        <f>HYPERLINK("https://www.airitibooks.com/Detail/Detail?PublicationID=P20200731038", "https://www.airitibooks.com/Detail/Detail?PublicationID=P20200731038")</f>
        <v>https://www.airitibooks.com/Detail/Detail?PublicationID=P20200731038</v>
      </c>
    </row>
    <row r="724" spans="1:8" ht="21" customHeight="1">
      <c r="A724" s="10" t="s">
        <v>2485</v>
      </c>
      <c r="B724" s="10" t="s">
        <v>2486</v>
      </c>
      <c r="C724" s="10" t="s">
        <v>2121</v>
      </c>
      <c r="D724" s="10" t="s">
        <v>2487</v>
      </c>
      <c r="E724" s="10" t="s">
        <v>214</v>
      </c>
      <c r="F724" s="10" t="s">
        <v>163</v>
      </c>
      <c r="G724" s="10" t="s">
        <v>162</v>
      </c>
      <c r="H724" s="11" t="str">
        <f>HYPERLINK("https://www.airitibooks.com/Detail/Detail?PublicationID=P20200807005", "https://www.airitibooks.com/Detail/Detail?PublicationID=P20200807005")</f>
        <v>https://www.airitibooks.com/Detail/Detail?PublicationID=P20200807005</v>
      </c>
    </row>
    <row r="725" spans="1:8" ht="21" customHeight="1">
      <c r="A725" s="10" t="s">
        <v>2488</v>
      </c>
      <c r="B725" s="10" t="s">
        <v>2489</v>
      </c>
      <c r="C725" s="10" t="s">
        <v>2121</v>
      </c>
      <c r="D725" s="10" t="s">
        <v>2490</v>
      </c>
      <c r="E725" s="10" t="s">
        <v>133</v>
      </c>
      <c r="F725" s="10" t="s">
        <v>163</v>
      </c>
      <c r="G725" s="10" t="s">
        <v>162</v>
      </c>
      <c r="H725" s="11" t="str">
        <f>HYPERLINK("https://www.airitibooks.com/Detail/Detail?PublicationID=P20200807006", "https://www.airitibooks.com/Detail/Detail?PublicationID=P20200807006")</f>
        <v>https://www.airitibooks.com/Detail/Detail?PublicationID=P20200807006</v>
      </c>
    </row>
    <row r="726" spans="1:8" ht="21" customHeight="1">
      <c r="A726" s="10" t="s">
        <v>2491</v>
      </c>
      <c r="B726" s="10" t="s">
        <v>2492</v>
      </c>
      <c r="C726" s="10" t="s">
        <v>309</v>
      </c>
      <c r="D726" s="10" t="s">
        <v>291</v>
      </c>
      <c r="E726" s="10" t="s">
        <v>214</v>
      </c>
      <c r="F726" s="10" t="s">
        <v>183</v>
      </c>
      <c r="G726" s="10" t="s">
        <v>2493</v>
      </c>
      <c r="H726" s="11" t="str">
        <f>HYPERLINK("https://www.airitibooks.com/Detail/Detail?PublicationID=P20200807036", "https://www.airitibooks.com/Detail/Detail?PublicationID=P20200807036")</f>
        <v>https://www.airitibooks.com/Detail/Detail?PublicationID=P20200807036</v>
      </c>
    </row>
    <row r="727" spans="1:8" ht="21" customHeight="1">
      <c r="A727" s="10" t="s">
        <v>2494</v>
      </c>
      <c r="B727" s="10" t="s">
        <v>2495</v>
      </c>
      <c r="C727" s="10" t="s">
        <v>155</v>
      </c>
      <c r="D727" s="10" t="s">
        <v>2496</v>
      </c>
      <c r="E727" s="10" t="s">
        <v>133</v>
      </c>
      <c r="F727" s="10" t="s">
        <v>163</v>
      </c>
      <c r="G727" s="10" t="s">
        <v>420</v>
      </c>
      <c r="H727" s="11" t="str">
        <f>HYPERLINK("https://www.airitibooks.com/Detail/Detail?PublicationID=P20200807068", "https://www.airitibooks.com/Detail/Detail?PublicationID=P20200807068")</f>
        <v>https://www.airitibooks.com/Detail/Detail?PublicationID=P20200807068</v>
      </c>
    </row>
    <row r="728" spans="1:8" ht="21" customHeight="1">
      <c r="A728" s="10" t="s">
        <v>2497</v>
      </c>
      <c r="B728" s="10" t="s">
        <v>2498</v>
      </c>
      <c r="C728" s="10" t="s">
        <v>1067</v>
      </c>
      <c r="D728" s="10" t="s">
        <v>2499</v>
      </c>
      <c r="E728" s="10" t="s">
        <v>133</v>
      </c>
      <c r="F728" s="10" t="s">
        <v>163</v>
      </c>
      <c r="G728" s="10" t="s">
        <v>162</v>
      </c>
      <c r="H728" s="11" t="str">
        <f>HYPERLINK("https://www.airitibooks.com/Detail/Detail?PublicationID=P20200813071", "https://www.airitibooks.com/Detail/Detail?PublicationID=P20200813071")</f>
        <v>https://www.airitibooks.com/Detail/Detail?PublicationID=P20200813071</v>
      </c>
    </row>
    <row r="729" spans="1:8" ht="21" customHeight="1">
      <c r="A729" s="10" t="s">
        <v>2500</v>
      </c>
      <c r="B729" s="10" t="s">
        <v>2501</v>
      </c>
      <c r="C729" s="10" t="s">
        <v>176</v>
      </c>
      <c r="D729" s="10" t="s">
        <v>2502</v>
      </c>
      <c r="E729" s="10" t="s">
        <v>133</v>
      </c>
      <c r="F729" s="10" t="s">
        <v>152</v>
      </c>
      <c r="G729" s="10" t="s">
        <v>30</v>
      </c>
      <c r="H729" s="11" t="str">
        <f>HYPERLINK("https://www.airitibooks.com/Detail/Detail?PublicationID=P20200813077", "https://www.airitibooks.com/Detail/Detail?PublicationID=P20200813077")</f>
        <v>https://www.airitibooks.com/Detail/Detail?PublicationID=P20200813077</v>
      </c>
    </row>
    <row r="730" spans="1:8" ht="21" customHeight="1">
      <c r="A730" s="10" t="s">
        <v>2503</v>
      </c>
      <c r="B730" s="10" t="s">
        <v>2504</v>
      </c>
      <c r="C730" s="10" t="s">
        <v>176</v>
      </c>
      <c r="D730" s="10" t="s">
        <v>2505</v>
      </c>
      <c r="E730" s="10" t="s">
        <v>133</v>
      </c>
      <c r="F730" s="10" t="s">
        <v>152</v>
      </c>
      <c r="G730" s="10" t="s">
        <v>469</v>
      </c>
      <c r="H730" s="11" t="str">
        <f>HYPERLINK("https://www.airitibooks.com/Detail/Detail?PublicationID=P20200813078", "https://www.airitibooks.com/Detail/Detail?PublicationID=P20200813078")</f>
        <v>https://www.airitibooks.com/Detail/Detail?PublicationID=P20200813078</v>
      </c>
    </row>
    <row r="731" spans="1:8" ht="21" customHeight="1">
      <c r="A731" s="10" t="s">
        <v>2506</v>
      </c>
      <c r="B731" s="10" t="s">
        <v>2507</v>
      </c>
      <c r="C731" s="10" t="s">
        <v>176</v>
      </c>
      <c r="D731" s="10" t="s">
        <v>639</v>
      </c>
      <c r="E731" s="10" t="s">
        <v>133</v>
      </c>
      <c r="F731" s="10" t="s">
        <v>172</v>
      </c>
      <c r="G731" s="10" t="s">
        <v>174</v>
      </c>
      <c r="H731" s="11" t="str">
        <f>HYPERLINK("https://www.airitibooks.com/Detail/Detail?PublicationID=P20200813080", "https://www.airitibooks.com/Detail/Detail?PublicationID=P20200813080")</f>
        <v>https://www.airitibooks.com/Detail/Detail?PublicationID=P20200813080</v>
      </c>
    </row>
    <row r="732" spans="1:8" ht="21" customHeight="1">
      <c r="A732" s="10" t="s">
        <v>2508</v>
      </c>
      <c r="B732" s="10" t="s">
        <v>2509</v>
      </c>
      <c r="C732" s="10" t="s">
        <v>155</v>
      </c>
      <c r="D732" s="10" t="s">
        <v>2510</v>
      </c>
      <c r="E732" s="10" t="s">
        <v>133</v>
      </c>
      <c r="F732" s="10" t="s">
        <v>183</v>
      </c>
      <c r="G732" s="10" t="s">
        <v>213</v>
      </c>
      <c r="H732" s="11" t="str">
        <f>HYPERLINK("https://www.airitibooks.com/Detail/Detail?PublicationID=P20200820002", "https://www.airitibooks.com/Detail/Detail?PublicationID=P20200820002")</f>
        <v>https://www.airitibooks.com/Detail/Detail?PublicationID=P20200820002</v>
      </c>
    </row>
    <row r="733" spans="1:8" ht="21" customHeight="1">
      <c r="A733" s="10" t="s">
        <v>2511</v>
      </c>
      <c r="B733" s="10" t="s">
        <v>2512</v>
      </c>
      <c r="C733" s="10" t="s">
        <v>155</v>
      </c>
      <c r="D733" s="10" t="s">
        <v>509</v>
      </c>
      <c r="E733" s="10" t="s">
        <v>133</v>
      </c>
      <c r="F733" s="10" t="s">
        <v>183</v>
      </c>
      <c r="G733" s="10" t="s">
        <v>213</v>
      </c>
      <c r="H733" s="11" t="str">
        <f>HYPERLINK("https://www.airitibooks.com/Detail/Detail?PublicationID=P20200820012", "https://www.airitibooks.com/Detail/Detail?PublicationID=P20200820012")</f>
        <v>https://www.airitibooks.com/Detail/Detail?PublicationID=P20200820012</v>
      </c>
    </row>
    <row r="734" spans="1:8" ht="21" customHeight="1">
      <c r="A734" s="10" t="s">
        <v>2513</v>
      </c>
      <c r="B734" s="10" t="s">
        <v>2514</v>
      </c>
      <c r="C734" s="10" t="s">
        <v>155</v>
      </c>
      <c r="D734" s="10" t="s">
        <v>2515</v>
      </c>
      <c r="E734" s="10" t="s">
        <v>133</v>
      </c>
      <c r="F734" s="10" t="s">
        <v>172</v>
      </c>
      <c r="G734" s="10" t="s">
        <v>174</v>
      </c>
      <c r="H734" s="11" t="str">
        <f>HYPERLINK("https://www.airitibooks.com/Detail/Detail?PublicationID=P20200820013", "https://www.airitibooks.com/Detail/Detail?PublicationID=P20200820013")</f>
        <v>https://www.airitibooks.com/Detail/Detail?PublicationID=P20200820013</v>
      </c>
    </row>
    <row r="735" spans="1:8" ht="21" customHeight="1">
      <c r="A735" s="10" t="s">
        <v>2516</v>
      </c>
      <c r="B735" s="10" t="s">
        <v>2517</v>
      </c>
      <c r="C735" s="10" t="s">
        <v>155</v>
      </c>
      <c r="D735" s="10" t="s">
        <v>2518</v>
      </c>
      <c r="E735" s="10" t="s">
        <v>133</v>
      </c>
      <c r="F735" s="10" t="s">
        <v>183</v>
      </c>
      <c r="G735" s="10" t="s">
        <v>213</v>
      </c>
      <c r="H735" s="11" t="str">
        <f>HYPERLINK("https://www.airitibooks.com/Detail/Detail?PublicationID=P20200828013", "https://www.airitibooks.com/Detail/Detail?PublicationID=P20200828013")</f>
        <v>https://www.airitibooks.com/Detail/Detail?PublicationID=P20200828013</v>
      </c>
    </row>
    <row r="736" spans="1:8" ht="21" customHeight="1">
      <c r="A736" s="10" t="s">
        <v>2519</v>
      </c>
      <c r="B736" s="10" t="s">
        <v>2520</v>
      </c>
      <c r="C736" s="10" t="s">
        <v>176</v>
      </c>
      <c r="D736" s="10" t="s">
        <v>2521</v>
      </c>
      <c r="E736" s="10" t="s">
        <v>133</v>
      </c>
      <c r="F736" s="10" t="s">
        <v>183</v>
      </c>
      <c r="G736" s="10" t="s">
        <v>213</v>
      </c>
      <c r="H736" s="11" t="str">
        <f>HYPERLINK("https://www.airitibooks.com/Detail/Detail?PublicationID=P20200828031", "https://www.airitibooks.com/Detail/Detail?PublicationID=P20200828031")</f>
        <v>https://www.airitibooks.com/Detail/Detail?PublicationID=P20200828031</v>
      </c>
    </row>
    <row r="737" spans="1:8" ht="21" customHeight="1">
      <c r="A737" s="10" t="s">
        <v>2522</v>
      </c>
      <c r="B737" s="10" t="s">
        <v>2523</v>
      </c>
      <c r="C737" s="10" t="s">
        <v>176</v>
      </c>
      <c r="D737" s="10" t="s">
        <v>2524</v>
      </c>
      <c r="E737" s="10" t="s">
        <v>133</v>
      </c>
      <c r="F737" s="10" t="s">
        <v>183</v>
      </c>
      <c r="G737" s="10" t="s">
        <v>213</v>
      </c>
      <c r="H737" s="11" t="str">
        <f>HYPERLINK("https://www.airitibooks.com/Detail/Detail?PublicationID=P20200828034", "https://www.airitibooks.com/Detail/Detail?PublicationID=P20200828034")</f>
        <v>https://www.airitibooks.com/Detail/Detail?PublicationID=P20200828034</v>
      </c>
    </row>
    <row r="738" spans="1:8" ht="21" customHeight="1">
      <c r="A738" s="10" t="s">
        <v>2525</v>
      </c>
      <c r="B738" s="10" t="s">
        <v>2526</v>
      </c>
      <c r="C738" s="10" t="s">
        <v>155</v>
      </c>
      <c r="D738" s="10" t="s">
        <v>2375</v>
      </c>
      <c r="E738" s="10" t="s">
        <v>133</v>
      </c>
      <c r="F738" s="10" t="s">
        <v>172</v>
      </c>
      <c r="G738" s="10" t="s">
        <v>174</v>
      </c>
      <c r="H738" s="11" t="str">
        <f>HYPERLINK("https://www.airitibooks.com/Detail/Detail?PublicationID=P20200904003", "https://www.airitibooks.com/Detail/Detail?PublicationID=P20200904003")</f>
        <v>https://www.airitibooks.com/Detail/Detail?PublicationID=P20200904003</v>
      </c>
    </row>
    <row r="739" spans="1:8" ht="21" customHeight="1">
      <c r="A739" s="10" t="s">
        <v>19</v>
      </c>
      <c r="B739" s="10" t="s">
        <v>2527</v>
      </c>
      <c r="C739" s="10" t="s">
        <v>155</v>
      </c>
      <c r="D739" s="10" t="s">
        <v>509</v>
      </c>
      <c r="E739" s="10" t="s">
        <v>133</v>
      </c>
      <c r="F739" s="10" t="s">
        <v>183</v>
      </c>
      <c r="G739" s="10" t="s">
        <v>213</v>
      </c>
      <c r="H739" s="11" t="str">
        <f>HYPERLINK("https://www.airitibooks.com/Detail/Detail?PublicationID=P20200904012", "https://www.airitibooks.com/Detail/Detail?PublicationID=P20200904012")</f>
        <v>https://www.airitibooks.com/Detail/Detail?PublicationID=P20200904012</v>
      </c>
    </row>
    <row r="740" spans="1:8" ht="21" customHeight="1">
      <c r="A740" s="10" t="s">
        <v>20</v>
      </c>
      <c r="B740" s="10" t="s">
        <v>2528</v>
      </c>
      <c r="C740" s="10" t="s">
        <v>155</v>
      </c>
      <c r="D740" s="10" t="s">
        <v>2529</v>
      </c>
      <c r="E740" s="10" t="s">
        <v>133</v>
      </c>
      <c r="F740" s="10" t="s">
        <v>163</v>
      </c>
      <c r="G740" s="10" t="s">
        <v>585</v>
      </c>
      <c r="H740" s="11" t="str">
        <f>HYPERLINK("https://www.airitibooks.com/Detail/Detail?PublicationID=P20200904013", "https://www.airitibooks.com/Detail/Detail?PublicationID=P20200904013")</f>
        <v>https://www.airitibooks.com/Detail/Detail?PublicationID=P20200904013</v>
      </c>
    </row>
    <row r="741" spans="1:8" ht="21" customHeight="1">
      <c r="A741" s="10" t="s">
        <v>2530</v>
      </c>
      <c r="B741" s="10" t="s">
        <v>2531</v>
      </c>
      <c r="C741" s="10" t="s">
        <v>155</v>
      </c>
      <c r="D741" s="10" t="s">
        <v>846</v>
      </c>
      <c r="E741" s="10" t="s">
        <v>214</v>
      </c>
      <c r="F741" s="10" t="s">
        <v>142</v>
      </c>
      <c r="G741" s="10" t="s">
        <v>277</v>
      </c>
      <c r="H741" s="11" t="str">
        <f>HYPERLINK("https://www.airitibooks.com/Detail/Detail?PublicationID=P20200904028", "https://www.airitibooks.com/Detail/Detail?PublicationID=P20200904028")</f>
        <v>https://www.airitibooks.com/Detail/Detail?PublicationID=P20200904028</v>
      </c>
    </row>
    <row r="742" spans="1:8" ht="21" customHeight="1">
      <c r="A742" s="10" t="s">
        <v>2532</v>
      </c>
      <c r="B742" s="10" t="s">
        <v>2533</v>
      </c>
      <c r="C742" s="10" t="s">
        <v>155</v>
      </c>
      <c r="D742" s="10" t="s">
        <v>2534</v>
      </c>
      <c r="E742" s="10" t="s">
        <v>214</v>
      </c>
      <c r="F742" s="10" t="s">
        <v>183</v>
      </c>
      <c r="G742" s="10" t="s">
        <v>213</v>
      </c>
      <c r="H742" s="11" t="str">
        <f>HYPERLINK("https://www.airitibooks.com/Detail/Detail?PublicationID=P20200904032", "https://www.airitibooks.com/Detail/Detail?PublicationID=P20200904032")</f>
        <v>https://www.airitibooks.com/Detail/Detail?PublicationID=P20200904032</v>
      </c>
    </row>
    <row r="743" spans="1:8" ht="21" customHeight="1">
      <c r="A743" s="10" t="s">
        <v>2535</v>
      </c>
      <c r="B743" s="10" t="s">
        <v>2536</v>
      </c>
      <c r="C743" s="10" t="s">
        <v>2537</v>
      </c>
      <c r="D743" s="10" t="s">
        <v>2538</v>
      </c>
      <c r="E743" s="10" t="s">
        <v>425</v>
      </c>
      <c r="F743" s="10" t="s">
        <v>696</v>
      </c>
      <c r="G743" s="10" t="s">
        <v>697</v>
      </c>
      <c r="H743" s="11" t="str">
        <f>HYPERLINK("https://www.airitibooks.com/Detail/Detail?PublicationID=P20200904135", "https://www.airitibooks.com/Detail/Detail?PublicationID=P20200904135")</f>
        <v>https://www.airitibooks.com/Detail/Detail?PublicationID=P20200904135</v>
      </c>
    </row>
    <row r="744" spans="1:8" ht="21" customHeight="1">
      <c r="A744" s="10" t="s">
        <v>2539</v>
      </c>
      <c r="B744" s="10" t="s">
        <v>2540</v>
      </c>
      <c r="C744" s="10" t="s">
        <v>461</v>
      </c>
      <c r="D744" s="10" t="s">
        <v>2541</v>
      </c>
      <c r="E744" s="10" t="s">
        <v>133</v>
      </c>
      <c r="F744" s="10" t="s">
        <v>142</v>
      </c>
      <c r="G744" s="10" t="s">
        <v>2296</v>
      </c>
      <c r="H744" s="11" t="str">
        <f>HYPERLINK("https://www.airitibooks.com/Detail/Detail?PublicationID=P20200914001", "https://www.airitibooks.com/Detail/Detail?PublicationID=P20200914001")</f>
        <v>https://www.airitibooks.com/Detail/Detail?PublicationID=P20200914001</v>
      </c>
    </row>
    <row r="745" spans="1:8" ht="21" customHeight="1">
      <c r="A745" s="10" t="s">
        <v>2542</v>
      </c>
      <c r="B745" s="10" t="s">
        <v>2543</v>
      </c>
      <c r="C745" s="10" t="s">
        <v>1266</v>
      </c>
      <c r="D745" s="10" t="s">
        <v>2544</v>
      </c>
      <c r="E745" s="10" t="s">
        <v>133</v>
      </c>
      <c r="F745" s="10" t="s">
        <v>183</v>
      </c>
      <c r="G745" s="10" t="s">
        <v>2545</v>
      </c>
      <c r="H745" s="11" t="str">
        <f>HYPERLINK("https://www.airitibooks.com/Detail/Detail?PublicationID=P20200914031", "https://www.airitibooks.com/Detail/Detail?PublicationID=P20200914031")</f>
        <v>https://www.airitibooks.com/Detail/Detail?PublicationID=P20200914031</v>
      </c>
    </row>
    <row r="746" spans="1:8" ht="21" customHeight="1">
      <c r="A746" s="10" t="s">
        <v>2546</v>
      </c>
      <c r="B746" s="10" t="s">
        <v>2547</v>
      </c>
      <c r="C746" s="10" t="s">
        <v>1266</v>
      </c>
      <c r="D746" s="10" t="s">
        <v>2548</v>
      </c>
      <c r="E746" s="10" t="s">
        <v>133</v>
      </c>
      <c r="F746" s="10" t="s">
        <v>142</v>
      </c>
      <c r="G746" s="10" t="s">
        <v>2549</v>
      </c>
      <c r="H746" s="11" t="str">
        <f>HYPERLINK("https://www.airitibooks.com/Detail/Detail?PublicationID=P20200914032", "https://www.airitibooks.com/Detail/Detail?PublicationID=P20200914032")</f>
        <v>https://www.airitibooks.com/Detail/Detail?PublicationID=P20200914032</v>
      </c>
    </row>
    <row r="747" spans="1:8" ht="21" customHeight="1">
      <c r="A747" s="10" t="s">
        <v>2550</v>
      </c>
      <c r="B747" s="10" t="s">
        <v>2551</v>
      </c>
      <c r="C747" s="10" t="s">
        <v>106</v>
      </c>
      <c r="D747" s="10" t="s">
        <v>2552</v>
      </c>
      <c r="E747" s="10" t="s">
        <v>133</v>
      </c>
      <c r="F747" s="10" t="s">
        <v>152</v>
      </c>
      <c r="G747" s="10" t="s">
        <v>409</v>
      </c>
      <c r="H747" s="11" t="str">
        <f>HYPERLINK("https://www.airitibooks.com/Detail/Detail?PublicationID=P20200914040", "https://www.airitibooks.com/Detail/Detail?PublicationID=P20200914040")</f>
        <v>https://www.airitibooks.com/Detail/Detail?PublicationID=P20200914040</v>
      </c>
    </row>
    <row r="748" spans="1:8" ht="21" customHeight="1">
      <c r="A748" s="10" t="s">
        <v>2553</v>
      </c>
      <c r="B748" s="10" t="s">
        <v>2554</v>
      </c>
      <c r="C748" s="10" t="s">
        <v>1557</v>
      </c>
      <c r="D748" s="10" t="s">
        <v>2555</v>
      </c>
      <c r="E748" s="10" t="s">
        <v>133</v>
      </c>
      <c r="F748" s="10" t="s">
        <v>183</v>
      </c>
      <c r="G748" s="10" t="s">
        <v>213</v>
      </c>
      <c r="H748" s="11" t="str">
        <f>HYPERLINK("https://www.airitibooks.com/Detail/Detail?PublicationID=P20200914087", "https://www.airitibooks.com/Detail/Detail?PublicationID=P20200914087")</f>
        <v>https://www.airitibooks.com/Detail/Detail?PublicationID=P20200914087</v>
      </c>
    </row>
    <row r="749" spans="1:8" ht="21" customHeight="1">
      <c r="A749" s="10" t="s">
        <v>2556</v>
      </c>
      <c r="B749" s="10" t="s">
        <v>2557</v>
      </c>
      <c r="C749" s="10" t="s">
        <v>309</v>
      </c>
      <c r="D749" s="10" t="s">
        <v>2558</v>
      </c>
      <c r="E749" s="10" t="s">
        <v>133</v>
      </c>
      <c r="F749" s="10" t="s">
        <v>172</v>
      </c>
      <c r="G749" s="10" t="s">
        <v>174</v>
      </c>
      <c r="H749" s="11" t="str">
        <f>HYPERLINK("https://www.airitibooks.com/Detail/Detail?PublicationID=P20200921001", "https://www.airitibooks.com/Detail/Detail?PublicationID=P20200921001")</f>
        <v>https://www.airitibooks.com/Detail/Detail?PublicationID=P20200921001</v>
      </c>
    </row>
    <row r="750" spans="1:8" ht="21" customHeight="1">
      <c r="A750" s="10" t="s">
        <v>2559</v>
      </c>
      <c r="B750" s="10" t="s">
        <v>2560</v>
      </c>
      <c r="C750" s="10" t="s">
        <v>1477</v>
      </c>
      <c r="D750" s="10" t="s">
        <v>2561</v>
      </c>
      <c r="E750" s="10" t="s">
        <v>133</v>
      </c>
      <c r="F750" s="10" t="s">
        <v>152</v>
      </c>
      <c r="G750" s="10" t="s">
        <v>409</v>
      </c>
      <c r="H750" s="11" t="str">
        <f>HYPERLINK("https://www.airitibooks.com/Detail/Detail?PublicationID=P20200921011", "https://www.airitibooks.com/Detail/Detail?PublicationID=P20200921011")</f>
        <v>https://www.airitibooks.com/Detail/Detail?PublicationID=P20200921011</v>
      </c>
    </row>
    <row r="751" spans="1:8" ht="21" customHeight="1">
      <c r="A751" s="10" t="s">
        <v>2562</v>
      </c>
      <c r="B751" s="10" t="s">
        <v>2563</v>
      </c>
      <c r="C751" s="10" t="s">
        <v>176</v>
      </c>
      <c r="D751" s="10" t="s">
        <v>1853</v>
      </c>
      <c r="E751" s="10" t="s">
        <v>133</v>
      </c>
      <c r="F751" s="10" t="s">
        <v>172</v>
      </c>
      <c r="G751" s="10" t="s">
        <v>174</v>
      </c>
      <c r="H751" s="11" t="str">
        <f>HYPERLINK("https://www.airitibooks.com/Detail/Detail?PublicationID=P20200921034", "https://www.airitibooks.com/Detail/Detail?PublicationID=P20200921034")</f>
        <v>https://www.airitibooks.com/Detail/Detail?PublicationID=P20200921034</v>
      </c>
    </row>
    <row r="752" spans="1:8" ht="21" customHeight="1">
      <c r="A752" s="10" t="s">
        <v>2564</v>
      </c>
      <c r="B752" s="10" t="s">
        <v>2565</v>
      </c>
      <c r="C752" s="10" t="s">
        <v>176</v>
      </c>
      <c r="D752" s="10" t="s">
        <v>2566</v>
      </c>
      <c r="E752" s="10" t="s">
        <v>133</v>
      </c>
      <c r="F752" s="10" t="s">
        <v>183</v>
      </c>
      <c r="G752" s="10" t="s">
        <v>213</v>
      </c>
      <c r="H752" s="11" t="str">
        <f>HYPERLINK("https://www.airitibooks.com/Detail/Detail?PublicationID=P20200921036", "https://www.airitibooks.com/Detail/Detail?PublicationID=P20200921036")</f>
        <v>https://www.airitibooks.com/Detail/Detail?PublicationID=P20200921036</v>
      </c>
    </row>
    <row r="753" spans="1:8" ht="21" customHeight="1">
      <c r="A753" s="10" t="s">
        <v>2567</v>
      </c>
      <c r="B753" s="10" t="s">
        <v>2568</v>
      </c>
      <c r="C753" s="10" t="s">
        <v>176</v>
      </c>
      <c r="D753" s="10" t="s">
        <v>2569</v>
      </c>
      <c r="E753" s="10" t="s">
        <v>133</v>
      </c>
      <c r="F753" s="10" t="s">
        <v>152</v>
      </c>
      <c r="G753" s="10" t="s">
        <v>151</v>
      </c>
      <c r="H753" s="11" t="str">
        <f>HYPERLINK("https://www.airitibooks.com/Detail/Detail?PublicationID=P20200921038", "https://www.airitibooks.com/Detail/Detail?PublicationID=P20200921038")</f>
        <v>https://www.airitibooks.com/Detail/Detail?PublicationID=P20200921038</v>
      </c>
    </row>
    <row r="754" spans="1:8" ht="21" customHeight="1">
      <c r="A754" s="10" t="s">
        <v>2570</v>
      </c>
      <c r="B754" s="10" t="s">
        <v>2571</v>
      </c>
      <c r="C754" s="10" t="s">
        <v>176</v>
      </c>
      <c r="D754" s="10" t="s">
        <v>639</v>
      </c>
      <c r="E754" s="10" t="s">
        <v>133</v>
      </c>
      <c r="F754" s="10" t="s">
        <v>152</v>
      </c>
      <c r="G754" s="10" t="s">
        <v>409</v>
      </c>
      <c r="H754" s="11" t="str">
        <f>HYPERLINK("https://www.airitibooks.com/Detail/Detail?PublicationID=P20200921039", "https://www.airitibooks.com/Detail/Detail?PublicationID=P20200921039")</f>
        <v>https://www.airitibooks.com/Detail/Detail?PublicationID=P20200921039</v>
      </c>
    </row>
    <row r="755" spans="1:8" ht="21" customHeight="1">
      <c r="A755" s="10" t="s">
        <v>2572</v>
      </c>
      <c r="B755" s="10" t="s">
        <v>2573</v>
      </c>
      <c r="C755" s="10" t="s">
        <v>204</v>
      </c>
      <c r="D755" s="10" t="s">
        <v>2574</v>
      </c>
      <c r="E755" s="10" t="s">
        <v>133</v>
      </c>
      <c r="F755" s="10" t="s">
        <v>142</v>
      </c>
      <c r="G755" s="10" t="s">
        <v>2296</v>
      </c>
      <c r="H755" s="11" t="str">
        <f>HYPERLINK("https://www.airitibooks.com/Detail/Detail?PublicationID=P20200921041", "https://www.airitibooks.com/Detail/Detail?PublicationID=P20200921041")</f>
        <v>https://www.airitibooks.com/Detail/Detail?PublicationID=P20200921041</v>
      </c>
    </row>
    <row r="756" spans="1:8" ht="21" customHeight="1">
      <c r="A756" s="10" t="s">
        <v>2575</v>
      </c>
      <c r="B756" s="10" t="s">
        <v>2576</v>
      </c>
      <c r="C756" s="10" t="s">
        <v>155</v>
      </c>
      <c r="D756" s="10" t="s">
        <v>120</v>
      </c>
      <c r="E756" s="10" t="s">
        <v>133</v>
      </c>
      <c r="F756" s="10" t="s">
        <v>183</v>
      </c>
      <c r="G756" s="10" t="s">
        <v>2393</v>
      </c>
      <c r="H756" s="11" t="str">
        <f>HYPERLINK("https://www.airitibooks.com/Detail/Detail?PublicationID=P20200925002", "https://www.airitibooks.com/Detail/Detail?PublicationID=P20200925002")</f>
        <v>https://www.airitibooks.com/Detail/Detail?PublicationID=P20200925002</v>
      </c>
    </row>
    <row r="757" spans="1:8" ht="21" customHeight="1">
      <c r="A757" s="10" t="s">
        <v>2577</v>
      </c>
      <c r="B757" s="10" t="s">
        <v>2578</v>
      </c>
      <c r="C757" s="10" t="s">
        <v>1266</v>
      </c>
      <c r="D757" s="10" t="s">
        <v>2579</v>
      </c>
      <c r="E757" s="10" t="s">
        <v>133</v>
      </c>
      <c r="F757" s="10" t="s">
        <v>142</v>
      </c>
      <c r="G757" s="10" t="s">
        <v>2549</v>
      </c>
      <c r="H757" s="11" t="str">
        <f>HYPERLINK("https://www.airitibooks.com/Detail/Detail?PublicationID=P20200929013", "https://www.airitibooks.com/Detail/Detail?PublicationID=P20200929013")</f>
        <v>https://www.airitibooks.com/Detail/Detail?PublicationID=P20200929013</v>
      </c>
    </row>
    <row r="758" spans="1:8" ht="21" customHeight="1">
      <c r="A758" s="10" t="s">
        <v>2580</v>
      </c>
      <c r="B758" s="10" t="s">
        <v>2581</v>
      </c>
      <c r="C758" s="10" t="s">
        <v>1505</v>
      </c>
      <c r="D758" s="10" t="s">
        <v>2582</v>
      </c>
      <c r="E758" s="10" t="s">
        <v>214</v>
      </c>
      <c r="F758" s="10" t="s">
        <v>183</v>
      </c>
      <c r="G758" s="10" t="s">
        <v>213</v>
      </c>
      <c r="H758" s="11" t="str">
        <f>HYPERLINK("https://www.airitibooks.com/Detail/Detail?PublicationID=P20201005004", "https://www.airitibooks.com/Detail/Detail?PublicationID=P20201005004")</f>
        <v>https://www.airitibooks.com/Detail/Detail?PublicationID=P20201005004</v>
      </c>
    </row>
    <row r="759" spans="1:8" ht="21" customHeight="1">
      <c r="A759" s="10" t="s">
        <v>2583</v>
      </c>
      <c r="B759" s="10" t="s">
        <v>2584</v>
      </c>
      <c r="C759" s="10" t="s">
        <v>1505</v>
      </c>
      <c r="D759" s="10" t="s">
        <v>2585</v>
      </c>
      <c r="E759" s="10" t="s">
        <v>133</v>
      </c>
      <c r="F759" s="10" t="s">
        <v>172</v>
      </c>
      <c r="G759" s="10" t="s">
        <v>174</v>
      </c>
      <c r="H759" s="11" t="str">
        <f>HYPERLINK("https://www.airitibooks.com/Detail/Detail?PublicationID=P20201005011", "https://www.airitibooks.com/Detail/Detail?PublicationID=P20201005011")</f>
        <v>https://www.airitibooks.com/Detail/Detail?PublicationID=P20201005011</v>
      </c>
    </row>
    <row r="760" spans="1:8" ht="21" customHeight="1">
      <c r="A760" s="10" t="s">
        <v>2586</v>
      </c>
      <c r="B760" s="10" t="s">
        <v>2587</v>
      </c>
      <c r="C760" s="10" t="s">
        <v>486</v>
      </c>
      <c r="D760" s="10" t="s">
        <v>2588</v>
      </c>
      <c r="E760" s="10" t="s">
        <v>133</v>
      </c>
      <c r="F760" s="10" t="s">
        <v>183</v>
      </c>
      <c r="G760" s="10" t="s">
        <v>2493</v>
      </c>
      <c r="H760" s="11" t="str">
        <f>HYPERLINK("https://www.airitibooks.com/Detail/Detail?PublicationID=P20201005049", "https://www.airitibooks.com/Detail/Detail?PublicationID=P20201005049")</f>
        <v>https://www.airitibooks.com/Detail/Detail?PublicationID=P20201005049</v>
      </c>
    </row>
    <row r="761" spans="1:8" ht="21" customHeight="1">
      <c r="A761" s="10" t="s">
        <v>2589</v>
      </c>
      <c r="B761" s="10" t="s">
        <v>2590</v>
      </c>
      <c r="C761" s="10" t="s">
        <v>1512</v>
      </c>
      <c r="D761" s="10" t="s">
        <v>2591</v>
      </c>
      <c r="E761" s="10" t="s">
        <v>133</v>
      </c>
      <c r="F761" s="10" t="s">
        <v>152</v>
      </c>
      <c r="G761" s="10" t="s">
        <v>359</v>
      </c>
      <c r="H761" s="11" t="str">
        <f>HYPERLINK("https://www.airitibooks.com/Detail/Detail?PublicationID=P20201005060", "https://www.airitibooks.com/Detail/Detail?PublicationID=P20201005060")</f>
        <v>https://www.airitibooks.com/Detail/Detail?PublicationID=P20201005060</v>
      </c>
    </row>
    <row r="762" spans="1:8" ht="21" customHeight="1">
      <c r="A762" s="10" t="s">
        <v>2592</v>
      </c>
      <c r="B762" s="10" t="s">
        <v>2593</v>
      </c>
      <c r="C762" s="10" t="s">
        <v>1512</v>
      </c>
      <c r="D762" s="10" t="s">
        <v>2594</v>
      </c>
      <c r="E762" s="10" t="s">
        <v>133</v>
      </c>
      <c r="F762" s="10" t="s">
        <v>152</v>
      </c>
      <c r="G762" s="10" t="s">
        <v>469</v>
      </c>
      <c r="H762" s="11" t="str">
        <f>HYPERLINK("https://www.airitibooks.com/Detail/Detail?PublicationID=P20201005063", "https://www.airitibooks.com/Detail/Detail?PublicationID=P20201005063")</f>
        <v>https://www.airitibooks.com/Detail/Detail?PublicationID=P20201005063</v>
      </c>
    </row>
    <row r="763" spans="1:8" ht="21" customHeight="1">
      <c r="A763" s="10" t="s">
        <v>2595</v>
      </c>
      <c r="B763" s="10" t="s">
        <v>2596</v>
      </c>
      <c r="C763" s="10" t="s">
        <v>690</v>
      </c>
      <c r="D763" s="10" t="s">
        <v>2597</v>
      </c>
      <c r="E763" s="10" t="s">
        <v>133</v>
      </c>
      <c r="F763" s="10" t="s">
        <v>183</v>
      </c>
      <c r="G763" s="10" t="s">
        <v>213</v>
      </c>
      <c r="H763" s="11" t="str">
        <f>HYPERLINK("https://www.airitibooks.com/Detail/Detail?PublicationID=P20201005065", "https://www.airitibooks.com/Detail/Detail?PublicationID=P20201005065")</f>
        <v>https://www.airitibooks.com/Detail/Detail?PublicationID=P20201005065</v>
      </c>
    </row>
    <row r="764" spans="1:8" ht="21" customHeight="1">
      <c r="A764" s="10" t="s">
        <v>2598</v>
      </c>
      <c r="B764" s="10" t="s">
        <v>2599</v>
      </c>
      <c r="C764" s="10" t="s">
        <v>1512</v>
      </c>
      <c r="D764" s="10" t="s">
        <v>2600</v>
      </c>
      <c r="E764" s="10" t="s">
        <v>133</v>
      </c>
      <c r="F764" s="10" t="s">
        <v>183</v>
      </c>
      <c r="G764" s="10" t="s">
        <v>213</v>
      </c>
      <c r="H764" s="11" t="str">
        <f>HYPERLINK("https://www.airitibooks.com/Detail/Detail?PublicationID=P20201005068", "https://www.airitibooks.com/Detail/Detail?PublicationID=P20201005068")</f>
        <v>https://www.airitibooks.com/Detail/Detail?PublicationID=P20201005068</v>
      </c>
    </row>
    <row r="765" spans="1:8" ht="21" customHeight="1">
      <c r="A765" s="10" t="s">
        <v>2601</v>
      </c>
      <c r="B765" s="10" t="s">
        <v>2602</v>
      </c>
      <c r="C765" s="10" t="s">
        <v>155</v>
      </c>
      <c r="D765" s="10" t="s">
        <v>2603</v>
      </c>
      <c r="E765" s="10" t="s">
        <v>133</v>
      </c>
      <c r="F765" s="10" t="s">
        <v>172</v>
      </c>
      <c r="G765" s="10" t="s">
        <v>174</v>
      </c>
      <c r="H765" s="11" t="str">
        <f>HYPERLINK("https://www.airitibooks.com/Detail/Detail?PublicationID=P20201012029", "https://www.airitibooks.com/Detail/Detail?PublicationID=P20201012029")</f>
        <v>https://www.airitibooks.com/Detail/Detail?PublicationID=P20201012029</v>
      </c>
    </row>
    <row r="766" spans="1:8" ht="21" customHeight="1">
      <c r="A766" s="10" t="s">
        <v>2604</v>
      </c>
      <c r="B766" s="10" t="s">
        <v>2605</v>
      </c>
      <c r="C766" s="10" t="s">
        <v>155</v>
      </c>
      <c r="D766" s="10" t="s">
        <v>111</v>
      </c>
      <c r="E766" s="10" t="s">
        <v>133</v>
      </c>
      <c r="F766" s="10" t="s">
        <v>152</v>
      </c>
      <c r="G766" s="10" t="s">
        <v>2606</v>
      </c>
      <c r="H766" s="11" t="str">
        <f>HYPERLINK("https://www.airitibooks.com/Detail/Detail?PublicationID=P20201012070", "https://www.airitibooks.com/Detail/Detail?PublicationID=P20201012070")</f>
        <v>https://www.airitibooks.com/Detail/Detail?PublicationID=P20201012070</v>
      </c>
    </row>
    <row r="767" spans="1:8" ht="21" customHeight="1">
      <c r="A767" s="10" t="s">
        <v>2607</v>
      </c>
      <c r="B767" s="10" t="s">
        <v>2608</v>
      </c>
      <c r="C767" s="10" t="s">
        <v>176</v>
      </c>
      <c r="D767" s="10" t="s">
        <v>2609</v>
      </c>
      <c r="E767" s="10" t="s">
        <v>133</v>
      </c>
      <c r="F767" s="10" t="s">
        <v>142</v>
      </c>
      <c r="G767" s="10" t="s">
        <v>141</v>
      </c>
      <c r="H767" s="11" t="str">
        <f>HYPERLINK("https://www.airitibooks.com/Detail/Detail?PublicationID=P20201012080", "https://www.airitibooks.com/Detail/Detail?PublicationID=P20201012080")</f>
        <v>https://www.airitibooks.com/Detail/Detail?PublicationID=P20201012080</v>
      </c>
    </row>
    <row r="768" spans="1:8" ht="21" customHeight="1">
      <c r="A768" s="10" t="s">
        <v>2610</v>
      </c>
      <c r="B768" s="10" t="s">
        <v>2611</v>
      </c>
      <c r="C768" s="10" t="s">
        <v>176</v>
      </c>
      <c r="D768" s="10" t="s">
        <v>1369</v>
      </c>
      <c r="E768" s="10" t="s">
        <v>133</v>
      </c>
      <c r="F768" s="10" t="s">
        <v>183</v>
      </c>
      <c r="G768" s="10" t="s">
        <v>213</v>
      </c>
      <c r="H768" s="11" t="str">
        <f>HYPERLINK("https://www.airitibooks.com/Detail/Detail?PublicationID=P20201012081", "https://www.airitibooks.com/Detail/Detail?PublicationID=P20201012081")</f>
        <v>https://www.airitibooks.com/Detail/Detail?PublicationID=P20201012081</v>
      </c>
    </row>
    <row r="769" spans="1:8" ht="21" customHeight="1">
      <c r="A769" s="10" t="s">
        <v>2612</v>
      </c>
      <c r="B769" s="10" t="s">
        <v>2613</v>
      </c>
      <c r="C769" s="10" t="s">
        <v>176</v>
      </c>
      <c r="D769" s="10" t="s">
        <v>2082</v>
      </c>
      <c r="E769" s="10" t="s">
        <v>133</v>
      </c>
      <c r="F769" s="10" t="s">
        <v>183</v>
      </c>
      <c r="G769" s="10" t="s">
        <v>213</v>
      </c>
      <c r="H769" s="11" t="str">
        <f>HYPERLINK("https://www.airitibooks.com/Detail/Detail?PublicationID=P20201012082", "https://www.airitibooks.com/Detail/Detail?PublicationID=P20201012082")</f>
        <v>https://www.airitibooks.com/Detail/Detail?PublicationID=P20201012082</v>
      </c>
    </row>
    <row r="770" spans="1:8" ht="21" customHeight="1">
      <c r="A770" s="10" t="s">
        <v>2614</v>
      </c>
      <c r="B770" s="10" t="s">
        <v>2615</v>
      </c>
      <c r="C770" s="10" t="s">
        <v>155</v>
      </c>
      <c r="D770" s="10" t="s">
        <v>2616</v>
      </c>
      <c r="E770" s="10" t="s">
        <v>133</v>
      </c>
      <c r="F770" s="10" t="s">
        <v>183</v>
      </c>
      <c r="G770" s="10" t="s">
        <v>213</v>
      </c>
      <c r="H770" s="11" t="str">
        <f>HYPERLINK("https://www.airitibooks.com/Detail/Detail?PublicationID=P20201015024", "https://www.airitibooks.com/Detail/Detail?PublicationID=P20201015024")</f>
        <v>https://www.airitibooks.com/Detail/Detail?PublicationID=P20201015024</v>
      </c>
    </row>
    <row r="771" spans="1:8" ht="21" customHeight="1">
      <c r="A771" s="10" t="s">
        <v>2617</v>
      </c>
      <c r="B771" s="10" t="s">
        <v>2618</v>
      </c>
      <c r="C771" s="10" t="s">
        <v>155</v>
      </c>
      <c r="D771" s="10" t="s">
        <v>2619</v>
      </c>
      <c r="E771" s="10" t="s">
        <v>133</v>
      </c>
      <c r="F771" s="10" t="s">
        <v>152</v>
      </c>
      <c r="G771" s="10" t="s">
        <v>547</v>
      </c>
      <c r="H771" s="11" t="str">
        <f>HYPERLINK("https://www.airitibooks.com/Detail/Detail?PublicationID=P20201015032", "https://www.airitibooks.com/Detail/Detail?PublicationID=P20201015032")</f>
        <v>https://www.airitibooks.com/Detail/Detail?PublicationID=P20201015032</v>
      </c>
    </row>
    <row r="772" spans="1:8" ht="21" customHeight="1">
      <c r="A772" s="10" t="s">
        <v>2620</v>
      </c>
      <c r="B772" s="10" t="s">
        <v>2621</v>
      </c>
      <c r="C772" s="10" t="s">
        <v>155</v>
      </c>
      <c r="D772" s="10" t="s">
        <v>2102</v>
      </c>
      <c r="E772" s="10" t="s">
        <v>133</v>
      </c>
      <c r="F772" s="10" t="s">
        <v>172</v>
      </c>
      <c r="G772" s="10" t="s">
        <v>174</v>
      </c>
      <c r="H772" s="11" t="str">
        <f>HYPERLINK("https://www.airitibooks.com/Detail/Detail?PublicationID=P20201015044", "https://www.airitibooks.com/Detail/Detail?PublicationID=P20201015044")</f>
        <v>https://www.airitibooks.com/Detail/Detail?PublicationID=P20201015044</v>
      </c>
    </row>
    <row r="773" spans="1:8" ht="21" customHeight="1">
      <c r="A773" s="10" t="s">
        <v>2622</v>
      </c>
      <c r="B773" s="10" t="s">
        <v>2623</v>
      </c>
      <c r="C773" s="10" t="s">
        <v>155</v>
      </c>
      <c r="D773" s="10" t="s">
        <v>2624</v>
      </c>
      <c r="E773" s="10" t="s">
        <v>133</v>
      </c>
      <c r="F773" s="10" t="s">
        <v>163</v>
      </c>
      <c r="G773" s="10" t="s">
        <v>420</v>
      </c>
      <c r="H773" s="11" t="str">
        <f>HYPERLINK("https://www.airitibooks.com/Detail/Detail?PublicationID=P20201015046", "https://www.airitibooks.com/Detail/Detail?PublicationID=P20201015046")</f>
        <v>https://www.airitibooks.com/Detail/Detail?PublicationID=P20201015046</v>
      </c>
    </row>
    <row r="774" spans="1:8" ht="21" customHeight="1">
      <c r="A774" s="10" t="s">
        <v>2625</v>
      </c>
      <c r="B774" s="10" t="s">
        <v>2626</v>
      </c>
      <c r="C774" s="10" t="s">
        <v>2627</v>
      </c>
      <c r="D774" s="10" t="s">
        <v>2628</v>
      </c>
      <c r="E774" s="10" t="s">
        <v>133</v>
      </c>
      <c r="F774" s="10" t="s">
        <v>152</v>
      </c>
      <c r="G774" s="10" t="s">
        <v>547</v>
      </c>
      <c r="H774" s="11" t="str">
        <f>HYPERLINK("https://www.airitibooks.com/Detail/Detail?PublicationID=P20201015069", "https://www.airitibooks.com/Detail/Detail?PublicationID=P20201015069")</f>
        <v>https://www.airitibooks.com/Detail/Detail?PublicationID=P20201015069</v>
      </c>
    </row>
    <row r="775" spans="1:8" ht="21" customHeight="1">
      <c r="A775" s="10" t="s">
        <v>2629</v>
      </c>
      <c r="B775" s="10" t="s">
        <v>2630</v>
      </c>
      <c r="C775" s="10" t="s">
        <v>2631</v>
      </c>
      <c r="D775" s="10" t="s">
        <v>2632</v>
      </c>
      <c r="E775" s="10" t="s">
        <v>133</v>
      </c>
      <c r="F775" s="10" t="s">
        <v>163</v>
      </c>
      <c r="G775" s="10" t="s">
        <v>585</v>
      </c>
      <c r="H775" s="11" t="str">
        <f>HYPERLINK("https://www.airitibooks.com/Detail/Detail?PublicationID=P20201015080", "https://www.airitibooks.com/Detail/Detail?PublicationID=P20201015080")</f>
        <v>https://www.airitibooks.com/Detail/Detail?PublicationID=P20201015080</v>
      </c>
    </row>
    <row r="776" spans="1:8" ht="21" customHeight="1">
      <c r="A776" s="10" t="s">
        <v>2633</v>
      </c>
      <c r="B776" s="10" t="s">
        <v>2634</v>
      </c>
      <c r="C776" s="10" t="s">
        <v>1632</v>
      </c>
      <c r="D776" s="10" t="s">
        <v>2635</v>
      </c>
      <c r="E776" s="10" t="s">
        <v>133</v>
      </c>
      <c r="F776" s="10" t="s">
        <v>172</v>
      </c>
      <c r="G776" s="10" t="s">
        <v>174</v>
      </c>
      <c r="H776" s="11" t="str">
        <f>HYPERLINK("https://www.airitibooks.com/Detail/Detail?PublicationID=P20201015088", "https://www.airitibooks.com/Detail/Detail?PublicationID=P20201015088")</f>
        <v>https://www.airitibooks.com/Detail/Detail?PublicationID=P20201015088</v>
      </c>
    </row>
    <row r="777" spans="1:8" ht="21" customHeight="1">
      <c r="A777" s="10" t="s">
        <v>2636</v>
      </c>
      <c r="B777" s="10" t="s">
        <v>2637</v>
      </c>
      <c r="C777" s="10" t="s">
        <v>2638</v>
      </c>
      <c r="D777" s="10" t="s">
        <v>2639</v>
      </c>
      <c r="E777" s="10" t="s">
        <v>214</v>
      </c>
      <c r="F777" s="10" t="s">
        <v>163</v>
      </c>
      <c r="G777" s="10" t="s">
        <v>585</v>
      </c>
      <c r="H777" s="11" t="str">
        <f>HYPERLINK("https://www.airitibooks.com/Detail/Detail?PublicationID=P20201015092", "https://www.airitibooks.com/Detail/Detail?PublicationID=P20201015092")</f>
        <v>https://www.airitibooks.com/Detail/Detail?PublicationID=P20201015092</v>
      </c>
    </row>
    <row r="778" spans="1:8" ht="21" customHeight="1">
      <c r="A778" s="10" t="s">
        <v>2640</v>
      </c>
      <c r="B778" s="10" t="s">
        <v>2641</v>
      </c>
      <c r="C778" s="10" t="s">
        <v>690</v>
      </c>
      <c r="D778" s="10" t="s">
        <v>2642</v>
      </c>
      <c r="E778" s="10" t="s">
        <v>214</v>
      </c>
      <c r="F778" s="10" t="s">
        <v>183</v>
      </c>
      <c r="G778" s="10" t="s">
        <v>2393</v>
      </c>
      <c r="H778" s="11" t="str">
        <f>HYPERLINK("https://www.airitibooks.com/Detail/Detail?PublicationID=P20201021027", "https://www.airitibooks.com/Detail/Detail?PublicationID=P20201021027")</f>
        <v>https://www.airitibooks.com/Detail/Detail?PublicationID=P20201021027</v>
      </c>
    </row>
    <row r="779" spans="1:8" ht="21" customHeight="1">
      <c r="A779" s="10" t="s">
        <v>2643</v>
      </c>
      <c r="B779" s="10" t="s">
        <v>2644</v>
      </c>
      <c r="C779" s="10" t="s">
        <v>690</v>
      </c>
      <c r="D779" s="10" t="s">
        <v>2645</v>
      </c>
      <c r="E779" s="10" t="s">
        <v>214</v>
      </c>
      <c r="F779" s="10" t="s">
        <v>183</v>
      </c>
      <c r="G779" s="10" t="s">
        <v>506</v>
      </c>
      <c r="H779" s="11" t="str">
        <f>HYPERLINK("https://www.airitibooks.com/Detail/Detail?PublicationID=P20201021034", "https://www.airitibooks.com/Detail/Detail?PublicationID=P20201021034")</f>
        <v>https://www.airitibooks.com/Detail/Detail?PublicationID=P20201021034</v>
      </c>
    </row>
    <row r="780" spans="1:8" ht="21" customHeight="1">
      <c r="A780" s="10" t="s">
        <v>2646</v>
      </c>
      <c r="B780" s="10" t="s">
        <v>2647</v>
      </c>
      <c r="C780" s="10" t="s">
        <v>176</v>
      </c>
      <c r="D780" s="10" t="s">
        <v>2648</v>
      </c>
      <c r="E780" s="10" t="s">
        <v>133</v>
      </c>
      <c r="F780" s="10" t="s">
        <v>183</v>
      </c>
      <c r="G780" s="10" t="s">
        <v>182</v>
      </c>
      <c r="H780" s="11" t="str">
        <f>HYPERLINK("https://www.airitibooks.com/Detail/Detail?PublicationID=P20201022002", "https://www.airitibooks.com/Detail/Detail?PublicationID=P20201022002")</f>
        <v>https://www.airitibooks.com/Detail/Detail?PublicationID=P20201022002</v>
      </c>
    </row>
    <row r="781" spans="1:8" ht="21" customHeight="1">
      <c r="A781" s="10" t="s">
        <v>2649</v>
      </c>
      <c r="B781" s="10" t="s">
        <v>2650</v>
      </c>
      <c r="C781" s="10" t="s">
        <v>1557</v>
      </c>
      <c r="D781" s="10" t="s">
        <v>2651</v>
      </c>
      <c r="E781" s="10" t="s">
        <v>133</v>
      </c>
      <c r="F781" s="10" t="s">
        <v>183</v>
      </c>
      <c r="G781" s="10" t="s">
        <v>213</v>
      </c>
      <c r="H781" s="11" t="str">
        <f>HYPERLINK("https://www.airitibooks.com/Detail/Detail?PublicationID=P20201026012", "https://www.airitibooks.com/Detail/Detail?PublicationID=P20201026012")</f>
        <v>https://www.airitibooks.com/Detail/Detail?PublicationID=P20201026012</v>
      </c>
    </row>
    <row r="782" spans="1:8" ht="21" customHeight="1">
      <c r="A782" s="10" t="s">
        <v>2652</v>
      </c>
      <c r="B782" s="10" t="s">
        <v>2653</v>
      </c>
      <c r="C782" s="10" t="s">
        <v>155</v>
      </c>
      <c r="D782" s="10" t="s">
        <v>2654</v>
      </c>
      <c r="E782" s="10" t="s">
        <v>133</v>
      </c>
      <c r="F782" s="10" t="s">
        <v>172</v>
      </c>
      <c r="G782" s="10" t="s">
        <v>174</v>
      </c>
      <c r="H782" s="11" t="str">
        <f>HYPERLINK("https://www.airitibooks.com/Detail/Detail?PublicationID=P20201030004", "https://www.airitibooks.com/Detail/Detail?PublicationID=P20201030004")</f>
        <v>https://www.airitibooks.com/Detail/Detail?PublicationID=P20201030004</v>
      </c>
    </row>
    <row r="783" spans="1:8" ht="21" customHeight="1">
      <c r="A783" s="10" t="s">
        <v>2655</v>
      </c>
      <c r="B783" s="10" t="s">
        <v>2656</v>
      </c>
      <c r="C783" s="10" t="s">
        <v>155</v>
      </c>
      <c r="D783" s="10" t="s">
        <v>2657</v>
      </c>
      <c r="E783" s="10" t="s">
        <v>133</v>
      </c>
      <c r="F783" s="10" t="s">
        <v>152</v>
      </c>
      <c r="G783" s="10" t="s">
        <v>359</v>
      </c>
      <c r="H783" s="11" t="str">
        <f>HYPERLINK("https://www.airitibooks.com/Detail/Detail?PublicationID=P20201030005", "https://www.airitibooks.com/Detail/Detail?PublicationID=P20201030005")</f>
        <v>https://www.airitibooks.com/Detail/Detail?PublicationID=P20201030005</v>
      </c>
    </row>
    <row r="784" spans="1:8" ht="21" customHeight="1">
      <c r="A784" s="10" t="s">
        <v>2658</v>
      </c>
      <c r="B784" s="10" t="s">
        <v>2659</v>
      </c>
      <c r="C784" s="10" t="s">
        <v>155</v>
      </c>
      <c r="D784" s="10" t="s">
        <v>2660</v>
      </c>
      <c r="E784" s="10" t="s">
        <v>133</v>
      </c>
      <c r="F784" s="10" t="s">
        <v>163</v>
      </c>
      <c r="G784" s="10" t="s">
        <v>585</v>
      </c>
      <c r="H784" s="11" t="str">
        <f>HYPERLINK("https://www.airitibooks.com/Detail/Detail?PublicationID=P20201030006", "https://www.airitibooks.com/Detail/Detail?PublicationID=P20201030006")</f>
        <v>https://www.airitibooks.com/Detail/Detail?PublicationID=P20201030006</v>
      </c>
    </row>
    <row r="785" spans="1:8" ht="21" customHeight="1">
      <c r="A785" s="10" t="s">
        <v>2661</v>
      </c>
      <c r="B785" s="10" t="s">
        <v>2662</v>
      </c>
      <c r="C785" s="10" t="s">
        <v>157</v>
      </c>
      <c r="D785" s="10" t="s">
        <v>2663</v>
      </c>
      <c r="E785" s="10" t="s">
        <v>133</v>
      </c>
      <c r="F785" s="10" t="s">
        <v>142</v>
      </c>
      <c r="G785" s="10" t="s">
        <v>141</v>
      </c>
      <c r="H785" s="11" t="str">
        <f>HYPERLINK("https://www.airitibooks.com/Detail/Detail?PublicationID=P20201030021", "https://www.airitibooks.com/Detail/Detail?PublicationID=P20201030021")</f>
        <v>https://www.airitibooks.com/Detail/Detail?PublicationID=P20201030021</v>
      </c>
    </row>
    <row r="786" spans="1:8" ht="21" customHeight="1">
      <c r="A786" s="10" t="s">
        <v>2664</v>
      </c>
      <c r="B786" s="10" t="s">
        <v>2665</v>
      </c>
      <c r="C786" s="10" t="s">
        <v>461</v>
      </c>
      <c r="D786" s="10" t="s">
        <v>2666</v>
      </c>
      <c r="E786" s="10" t="s">
        <v>133</v>
      </c>
      <c r="F786" s="10" t="s">
        <v>183</v>
      </c>
      <c r="G786" s="10" t="s">
        <v>506</v>
      </c>
      <c r="H786" s="11" t="str">
        <f>HYPERLINK("https://www.airitibooks.com/Detail/Detail?PublicationID=P20201105013", "https://www.airitibooks.com/Detail/Detail?PublicationID=P20201105013")</f>
        <v>https://www.airitibooks.com/Detail/Detail?PublicationID=P20201105013</v>
      </c>
    </row>
    <row r="787" spans="1:8" ht="21" customHeight="1">
      <c r="A787" s="10" t="s">
        <v>2667</v>
      </c>
      <c r="B787" s="10" t="s">
        <v>2668</v>
      </c>
      <c r="C787" s="10" t="s">
        <v>461</v>
      </c>
      <c r="D787" s="10" t="s">
        <v>2669</v>
      </c>
      <c r="E787" s="10" t="s">
        <v>133</v>
      </c>
      <c r="F787" s="10" t="s">
        <v>152</v>
      </c>
      <c r="G787" s="10" t="s">
        <v>469</v>
      </c>
      <c r="H787" s="11" t="str">
        <f>HYPERLINK("https://www.airitibooks.com/Detail/Detail?PublicationID=P20201105019", "https://www.airitibooks.com/Detail/Detail?PublicationID=P20201105019")</f>
        <v>https://www.airitibooks.com/Detail/Detail?PublicationID=P20201105019</v>
      </c>
    </row>
    <row r="788" spans="1:8" ht="21" customHeight="1">
      <c r="A788" s="10" t="s">
        <v>2670</v>
      </c>
      <c r="B788" s="10" t="s">
        <v>2671</v>
      </c>
      <c r="C788" s="10" t="s">
        <v>482</v>
      </c>
      <c r="D788" s="10" t="s">
        <v>2672</v>
      </c>
      <c r="E788" s="10" t="s">
        <v>133</v>
      </c>
      <c r="F788" s="10" t="s">
        <v>172</v>
      </c>
      <c r="G788" s="10" t="s">
        <v>174</v>
      </c>
      <c r="H788" s="11" t="str">
        <f>HYPERLINK("https://www.airitibooks.com/Detail/Detail?PublicationID=P20201105024", "https://www.airitibooks.com/Detail/Detail?PublicationID=P20201105024")</f>
        <v>https://www.airitibooks.com/Detail/Detail?PublicationID=P20201105024</v>
      </c>
    </row>
    <row r="789" spans="1:8" ht="21" customHeight="1">
      <c r="A789" s="10" t="s">
        <v>2673</v>
      </c>
      <c r="B789" s="10" t="s">
        <v>2674</v>
      </c>
      <c r="C789" s="10" t="s">
        <v>482</v>
      </c>
      <c r="D789" s="10" t="s">
        <v>2675</v>
      </c>
      <c r="E789" s="10" t="s">
        <v>133</v>
      </c>
      <c r="F789" s="10" t="s">
        <v>183</v>
      </c>
      <c r="G789" s="10" t="s">
        <v>213</v>
      </c>
      <c r="H789" s="11" t="str">
        <f>HYPERLINK("https://www.airitibooks.com/Detail/Detail?PublicationID=P20201105025", "https://www.airitibooks.com/Detail/Detail?PublicationID=P20201105025")</f>
        <v>https://www.airitibooks.com/Detail/Detail?PublicationID=P20201105025</v>
      </c>
    </row>
    <row r="790" spans="1:8" ht="21" customHeight="1">
      <c r="A790" s="10" t="s">
        <v>2676</v>
      </c>
      <c r="B790" s="10" t="s">
        <v>2677</v>
      </c>
      <c r="C790" s="10" t="s">
        <v>873</v>
      </c>
      <c r="D790" s="10" t="s">
        <v>2678</v>
      </c>
      <c r="E790" s="10" t="s">
        <v>133</v>
      </c>
      <c r="F790" s="10" t="s">
        <v>152</v>
      </c>
      <c r="G790" s="10" t="s">
        <v>151</v>
      </c>
      <c r="H790" s="11" t="str">
        <f>HYPERLINK("https://www.airitibooks.com/Detail/Detail?PublicationID=P20201105036", "https://www.airitibooks.com/Detail/Detail?PublicationID=P20201105036")</f>
        <v>https://www.airitibooks.com/Detail/Detail?PublicationID=P20201105036</v>
      </c>
    </row>
    <row r="791" spans="1:8" ht="21" customHeight="1">
      <c r="A791" s="10" t="s">
        <v>2679</v>
      </c>
      <c r="B791" s="10" t="s">
        <v>2680</v>
      </c>
      <c r="C791" s="10" t="s">
        <v>873</v>
      </c>
      <c r="D791" s="10" t="s">
        <v>2681</v>
      </c>
      <c r="E791" s="10" t="s">
        <v>133</v>
      </c>
      <c r="F791" s="10" t="s">
        <v>183</v>
      </c>
      <c r="G791" s="10" t="s">
        <v>506</v>
      </c>
      <c r="H791" s="11" t="str">
        <f>HYPERLINK("https://www.airitibooks.com/Detail/Detail?PublicationID=P20201105046", "https://www.airitibooks.com/Detail/Detail?PublicationID=P20201105046")</f>
        <v>https://www.airitibooks.com/Detail/Detail?PublicationID=P20201105046</v>
      </c>
    </row>
    <row r="792" spans="1:8" ht="21" customHeight="1">
      <c r="A792" s="10" t="s">
        <v>2682</v>
      </c>
      <c r="B792" s="10" t="s">
        <v>2683</v>
      </c>
      <c r="C792" s="10" t="s">
        <v>873</v>
      </c>
      <c r="D792" s="10" t="s">
        <v>2684</v>
      </c>
      <c r="E792" s="10" t="s">
        <v>133</v>
      </c>
      <c r="F792" s="10" t="s">
        <v>183</v>
      </c>
      <c r="G792" s="10" t="s">
        <v>506</v>
      </c>
      <c r="H792" s="11" t="str">
        <f>HYPERLINK("https://www.airitibooks.com/Detail/Detail?PublicationID=P20201105076", "https://www.airitibooks.com/Detail/Detail?PublicationID=P20201105076")</f>
        <v>https://www.airitibooks.com/Detail/Detail?PublicationID=P20201105076</v>
      </c>
    </row>
    <row r="793" spans="1:8" ht="21" customHeight="1">
      <c r="A793" s="10" t="s">
        <v>2685</v>
      </c>
      <c r="B793" s="10" t="s">
        <v>2686</v>
      </c>
      <c r="C793" s="10" t="s">
        <v>157</v>
      </c>
      <c r="D793" s="10" t="s">
        <v>2687</v>
      </c>
      <c r="E793" s="10" t="s">
        <v>133</v>
      </c>
      <c r="F793" s="10" t="s">
        <v>183</v>
      </c>
      <c r="G793" s="10" t="s">
        <v>2393</v>
      </c>
      <c r="H793" s="11" t="str">
        <f>HYPERLINK("https://www.airitibooks.com/Detail/Detail?PublicationID=P20201105125", "https://www.airitibooks.com/Detail/Detail?PublicationID=P20201105125")</f>
        <v>https://www.airitibooks.com/Detail/Detail?PublicationID=P20201105125</v>
      </c>
    </row>
    <row r="794" spans="1:8" ht="21" customHeight="1">
      <c r="A794" s="10" t="s">
        <v>2688</v>
      </c>
      <c r="B794" s="10" t="s">
        <v>2689</v>
      </c>
      <c r="C794" s="10" t="s">
        <v>157</v>
      </c>
      <c r="D794" s="10" t="s">
        <v>2690</v>
      </c>
      <c r="E794" s="10" t="s">
        <v>133</v>
      </c>
      <c r="F794" s="10" t="s">
        <v>183</v>
      </c>
      <c r="G794" s="10" t="s">
        <v>2393</v>
      </c>
      <c r="H794" s="11" t="str">
        <f>HYPERLINK("https://www.airitibooks.com/Detail/Detail?PublicationID=P20201105127", "https://www.airitibooks.com/Detail/Detail?PublicationID=P20201105127")</f>
        <v>https://www.airitibooks.com/Detail/Detail?PublicationID=P20201105127</v>
      </c>
    </row>
    <row r="795" spans="1:8" ht="21" customHeight="1">
      <c r="A795" s="10" t="s">
        <v>2691</v>
      </c>
      <c r="B795" s="10" t="s">
        <v>2692</v>
      </c>
      <c r="C795" s="10" t="s">
        <v>157</v>
      </c>
      <c r="D795" s="10" t="s">
        <v>2693</v>
      </c>
      <c r="E795" s="10" t="s">
        <v>133</v>
      </c>
      <c r="F795" s="10" t="s">
        <v>183</v>
      </c>
      <c r="G795" s="10" t="s">
        <v>506</v>
      </c>
      <c r="H795" s="11" t="str">
        <f>HYPERLINK("https://www.airitibooks.com/Detail/Detail?PublicationID=P20201105136", "https://www.airitibooks.com/Detail/Detail?PublicationID=P20201105136")</f>
        <v>https://www.airitibooks.com/Detail/Detail?PublicationID=P20201105136</v>
      </c>
    </row>
    <row r="796" spans="1:8" ht="21" customHeight="1">
      <c r="A796" s="10" t="s">
        <v>2694</v>
      </c>
      <c r="B796" s="10" t="s">
        <v>2695</v>
      </c>
      <c r="C796" s="10" t="s">
        <v>461</v>
      </c>
      <c r="D796" s="10" t="s">
        <v>2696</v>
      </c>
      <c r="E796" s="10" t="s">
        <v>133</v>
      </c>
      <c r="F796" s="10" t="s">
        <v>152</v>
      </c>
      <c r="G796" s="10" t="s">
        <v>151</v>
      </c>
      <c r="H796" s="11" t="str">
        <f>HYPERLINK("https://www.airitibooks.com/Detail/Detail?PublicationID=P20201116002", "https://www.airitibooks.com/Detail/Detail?PublicationID=P20201116002")</f>
        <v>https://www.airitibooks.com/Detail/Detail?PublicationID=P20201116002</v>
      </c>
    </row>
    <row r="797" spans="1:8" ht="21" customHeight="1">
      <c r="A797" s="10" t="s">
        <v>2697</v>
      </c>
      <c r="B797" s="10" t="s">
        <v>2698</v>
      </c>
      <c r="C797" s="10" t="s">
        <v>461</v>
      </c>
      <c r="D797" s="10" t="s">
        <v>2699</v>
      </c>
      <c r="E797" s="10" t="s">
        <v>133</v>
      </c>
      <c r="F797" s="10" t="s">
        <v>152</v>
      </c>
      <c r="G797" s="10" t="s">
        <v>151</v>
      </c>
      <c r="H797" s="11" t="str">
        <f>HYPERLINK("https://www.airitibooks.com/Detail/Detail?PublicationID=P20201116009", "https://www.airitibooks.com/Detail/Detail?PublicationID=P20201116009")</f>
        <v>https://www.airitibooks.com/Detail/Detail?PublicationID=P20201116009</v>
      </c>
    </row>
    <row r="798" spans="1:8" ht="21" customHeight="1">
      <c r="A798" s="10" t="s">
        <v>2700</v>
      </c>
      <c r="B798" s="10" t="s">
        <v>2701</v>
      </c>
      <c r="C798" s="10" t="s">
        <v>461</v>
      </c>
      <c r="D798" s="10" t="s">
        <v>2702</v>
      </c>
      <c r="E798" s="10" t="s">
        <v>133</v>
      </c>
      <c r="F798" s="10" t="s">
        <v>183</v>
      </c>
      <c r="G798" s="10" t="s">
        <v>213</v>
      </c>
      <c r="H798" s="11" t="str">
        <f>HYPERLINK("https://www.airitibooks.com/Detail/Detail?PublicationID=P20201116014", "https://www.airitibooks.com/Detail/Detail?PublicationID=P20201116014")</f>
        <v>https://www.airitibooks.com/Detail/Detail?PublicationID=P20201116014</v>
      </c>
    </row>
    <row r="799" spans="1:8" ht="21" customHeight="1">
      <c r="A799" s="10" t="s">
        <v>2703</v>
      </c>
      <c r="B799" s="10" t="s">
        <v>2704</v>
      </c>
      <c r="C799" s="10" t="s">
        <v>461</v>
      </c>
      <c r="D799" s="10" t="s">
        <v>2696</v>
      </c>
      <c r="E799" s="10" t="s">
        <v>133</v>
      </c>
      <c r="F799" s="10" t="s">
        <v>152</v>
      </c>
      <c r="G799" s="10" t="s">
        <v>151</v>
      </c>
      <c r="H799" s="11" t="str">
        <f>HYPERLINK("https://www.airitibooks.com/Detail/Detail?PublicationID=P20201116015", "https://www.airitibooks.com/Detail/Detail?PublicationID=P20201116015")</f>
        <v>https://www.airitibooks.com/Detail/Detail?PublicationID=P20201116015</v>
      </c>
    </row>
    <row r="800" spans="1:8" ht="21" customHeight="1">
      <c r="A800" s="10" t="s">
        <v>2705</v>
      </c>
      <c r="B800" s="10" t="s">
        <v>2706</v>
      </c>
      <c r="C800" s="10" t="s">
        <v>461</v>
      </c>
      <c r="D800" s="10" t="s">
        <v>2707</v>
      </c>
      <c r="E800" s="10" t="s">
        <v>133</v>
      </c>
      <c r="F800" s="10" t="s">
        <v>696</v>
      </c>
      <c r="G800" s="10" t="s">
        <v>1989</v>
      </c>
      <c r="H800" s="11" t="str">
        <f>HYPERLINK("https://www.airitibooks.com/Detail/Detail?PublicationID=P20201116016", "https://www.airitibooks.com/Detail/Detail?PublicationID=P20201116016")</f>
        <v>https://www.airitibooks.com/Detail/Detail?PublicationID=P20201116016</v>
      </c>
    </row>
    <row r="801" spans="1:8" ht="21" customHeight="1">
      <c r="A801" s="10" t="s">
        <v>2708</v>
      </c>
      <c r="B801" s="10" t="s">
        <v>2709</v>
      </c>
      <c r="C801" s="10" t="s">
        <v>461</v>
      </c>
      <c r="D801" s="10" t="s">
        <v>1766</v>
      </c>
      <c r="E801" s="10" t="s">
        <v>133</v>
      </c>
      <c r="F801" s="10" t="s">
        <v>183</v>
      </c>
      <c r="G801" s="10" t="s">
        <v>506</v>
      </c>
      <c r="H801" s="11" t="str">
        <f>HYPERLINK("https://www.airitibooks.com/Detail/Detail?PublicationID=P20201116019", "https://www.airitibooks.com/Detail/Detail?PublicationID=P20201116019")</f>
        <v>https://www.airitibooks.com/Detail/Detail?PublicationID=P20201116019</v>
      </c>
    </row>
    <row r="802" spans="1:8" ht="21" customHeight="1">
      <c r="A802" s="10" t="s">
        <v>2710</v>
      </c>
      <c r="B802" s="10" t="s">
        <v>2711</v>
      </c>
      <c r="C802" s="10" t="s">
        <v>165</v>
      </c>
      <c r="D802" s="10" t="s">
        <v>2712</v>
      </c>
      <c r="E802" s="10" t="s">
        <v>133</v>
      </c>
      <c r="F802" s="10" t="s">
        <v>163</v>
      </c>
      <c r="G802" s="10" t="s">
        <v>162</v>
      </c>
      <c r="H802" s="11" t="str">
        <f>HYPERLINK("https://www.airitibooks.com/Detail/Detail?PublicationID=P20201116033", "https://www.airitibooks.com/Detail/Detail?PublicationID=P20201116033")</f>
        <v>https://www.airitibooks.com/Detail/Detail?PublicationID=P20201116033</v>
      </c>
    </row>
    <row r="803" spans="1:8" ht="21" customHeight="1">
      <c r="A803" s="10" t="s">
        <v>36</v>
      </c>
      <c r="B803" s="10" t="s">
        <v>2713</v>
      </c>
      <c r="C803" s="10" t="s">
        <v>176</v>
      </c>
      <c r="D803" s="10" t="s">
        <v>2714</v>
      </c>
      <c r="E803" s="10" t="s">
        <v>133</v>
      </c>
      <c r="F803" s="10" t="s">
        <v>172</v>
      </c>
      <c r="G803" s="10" t="s">
        <v>174</v>
      </c>
      <c r="H803" s="11" t="str">
        <f>HYPERLINK("https://www.airitibooks.com/Detail/Detail?PublicationID=P20201116217", "https://www.airitibooks.com/Detail/Detail?PublicationID=P20201116217")</f>
        <v>https://www.airitibooks.com/Detail/Detail?PublicationID=P20201116217</v>
      </c>
    </row>
    <row r="804" spans="1:8" ht="21" customHeight="1">
      <c r="A804" s="10" t="s">
        <v>44</v>
      </c>
      <c r="B804" s="10" t="s">
        <v>2715</v>
      </c>
      <c r="C804" s="10" t="s">
        <v>176</v>
      </c>
      <c r="D804" s="10" t="s">
        <v>2716</v>
      </c>
      <c r="E804" s="10" t="s">
        <v>133</v>
      </c>
      <c r="F804" s="10" t="s">
        <v>152</v>
      </c>
      <c r="G804" s="10" t="s">
        <v>359</v>
      </c>
      <c r="H804" s="11" t="str">
        <f>HYPERLINK("https://www.airitibooks.com/Detail/Detail?PublicationID=P20201116219", "https://www.airitibooks.com/Detail/Detail?PublicationID=P20201116219")</f>
        <v>https://www.airitibooks.com/Detail/Detail?PublicationID=P20201116219</v>
      </c>
    </row>
    <row r="805" spans="1:8" ht="21" customHeight="1">
      <c r="A805" s="10" t="s">
        <v>2717</v>
      </c>
      <c r="B805" s="10" t="s">
        <v>2718</v>
      </c>
      <c r="C805" s="10" t="s">
        <v>1992</v>
      </c>
      <c r="D805" s="10" t="s">
        <v>2719</v>
      </c>
      <c r="E805" s="10" t="s">
        <v>133</v>
      </c>
      <c r="F805" s="10" t="s">
        <v>163</v>
      </c>
      <c r="G805" s="10" t="s">
        <v>420</v>
      </c>
      <c r="H805" s="11" t="str">
        <f>HYPERLINK("https://www.airitibooks.com/Detail/Detail?PublicationID=P20201120002", "https://www.airitibooks.com/Detail/Detail?PublicationID=P20201120002")</f>
        <v>https://www.airitibooks.com/Detail/Detail?PublicationID=P20201120002</v>
      </c>
    </row>
    <row r="806" spans="1:8" ht="21" customHeight="1">
      <c r="A806" s="10" t="s">
        <v>2720</v>
      </c>
      <c r="B806" s="10" t="s">
        <v>2721</v>
      </c>
      <c r="C806" s="10" t="s">
        <v>1992</v>
      </c>
      <c r="D806" s="10" t="s">
        <v>2722</v>
      </c>
      <c r="E806" s="10" t="s">
        <v>133</v>
      </c>
      <c r="F806" s="10" t="s">
        <v>163</v>
      </c>
      <c r="G806" s="10" t="s">
        <v>585</v>
      </c>
      <c r="H806" s="11" t="str">
        <f>HYPERLINK("https://www.airitibooks.com/Detail/Detail?PublicationID=P20201120003", "https://www.airitibooks.com/Detail/Detail?PublicationID=P20201120003")</f>
        <v>https://www.airitibooks.com/Detail/Detail?PublicationID=P20201120003</v>
      </c>
    </row>
    <row r="807" spans="1:8" ht="21" customHeight="1">
      <c r="A807" s="10" t="s">
        <v>2723</v>
      </c>
      <c r="B807" s="10" t="s">
        <v>2724</v>
      </c>
      <c r="C807" s="10" t="s">
        <v>1992</v>
      </c>
      <c r="D807" s="10" t="s">
        <v>2719</v>
      </c>
      <c r="E807" s="10" t="s">
        <v>133</v>
      </c>
      <c r="F807" s="10" t="s">
        <v>163</v>
      </c>
      <c r="G807" s="10" t="s">
        <v>585</v>
      </c>
      <c r="H807" s="11" t="str">
        <f>HYPERLINK("https://www.airitibooks.com/Detail/Detail?PublicationID=P20201120004", "https://www.airitibooks.com/Detail/Detail?PublicationID=P20201120004")</f>
        <v>https://www.airitibooks.com/Detail/Detail?PublicationID=P20201120004</v>
      </c>
    </row>
    <row r="808" spans="1:8" ht="21" customHeight="1">
      <c r="A808" s="10" t="s">
        <v>2725</v>
      </c>
      <c r="B808" s="10" t="s">
        <v>2726</v>
      </c>
      <c r="C808" s="10" t="s">
        <v>292</v>
      </c>
      <c r="D808" s="10" t="s">
        <v>2727</v>
      </c>
      <c r="E808" s="10" t="s">
        <v>133</v>
      </c>
      <c r="F808" s="10" t="s">
        <v>172</v>
      </c>
      <c r="G808" s="10" t="s">
        <v>171</v>
      </c>
      <c r="H808" s="11" t="str">
        <f>HYPERLINK("https://www.airitibooks.com/Detail/Detail?PublicationID=P20201120006", "https://www.airitibooks.com/Detail/Detail?PublicationID=P20201120006")</f>
        <v>https://www.airitibooks.com/Detail/Detail?PublicationID=P20201120006</v>
      </c>
    </row>
    <row r="809" spans="1:8" ht="21" customHeight="1">
      <c r="A809" s="10" t="s">
        <v>35</v>
      </c>
      <c r="B809" s="10" t="s">
        <v>2728</v>
      </c>
      <c r="C809" s="10" t="s">
        <v>842</v>
      </c>
      <c r="D809" s="10" t="s">
        <v>2052</v>
      </c>
      <c r="E809" s="10" t="s">
        <v>133</v>
      </c>
      <c r="F809" s="10" t="s">
        <v>152</v>
      </c>
      <c r="G809" s="10" t="s">
        <v>469</v>
      </c>
      <c r="H809" s="11" t="str">
        <f>HYPERLINK("https://www.airitibooks.com/Detail/Detail?PublicationID=P20201120011", "https://www.airitibooks.com/Detail/Detail?PublicationID=P20201120011")</f>
        <v>https://www.airitibooks.com/Detail/Detail?PublicationID=P20201120011</v>
      </c>
    </row>
    <row r="810" spans="1:8" ht="21" customHeight="1">
      <c r="A810" s="10" t="s">
        <v>2729</v>
      </c>
      <c r="B810" s="10" t="s">
        <v>2730</v>
      </c>
      <c r="C810" s="10" t="s">
        <v>155</v>
      </c>
      <c r="D810" s="10" t="s">
        <v>2731</v>
      </c>
      <c r="E810" s="10" t="s">
        <v>133</v>
      </c>
      <c r="F810" s="10" t="s">
        <v>696</v>
      </c>
      <c r="G810" s="10" t="s">
        <v>2732</v>
      </c>
      <c r="H810" s="11" t="str">
        <f>HYPERLINK("https://www.airitibooks.com/Detail/Detail?PublicationID=P20201120012", "https://www.airitibooks.com/Detail/Detail?PublicationID=P20201120012")</f>
        <v>https://www.airitibooks.com/Detail/Detail?PublicationID=P20201120012</v>
      </c>
    </row>
    <row r="811" spans="1:8" ht="21" customHeight="1">
      <c r="A811" s="10" t="s">
        <v>2733</v>
      </c>
      <c r="B811" s="10" t="s">
        <v>2734</v>
      </c>
      <c r="C811" s="10" t="s">
        <v>1266</v>
      </c>
      <c r="D811" s="10" t="s">
        <v>2735</v>
      </c>
      <c r="E811" s="10" t="s">
        <v>133</v>
      </c>
      <c r="F811" s="10" t="s">
        <v>172</v>
      </c>
      <c r="G811" s="10" t="s">
        <v>448</v>
      </c>
      <c r="H811" s="11" t="str">
        <f>HYPERLINK("https://www.airitibooks.com/Detail/Detail?PublicationID=P20201120015", "https://www.airitibooks.com/Detail/Detail?PublicationID=P20201120015")</f>
        <v>https://www.airitibooks.com/Detail/Detail?PublicationID=P20201120015</v>
      </c>
    </row>
    <row r="812" spans="1:8" ht="21" customHeight="1">
      <c r="A812" s="10" t="s">
        <v>2736</v>
      </c>
      <c r="B812" s="10" t="s">
        <v>2737</v>
      </c>
      <c r="C812" s="10" t="s">
        <v>1266</v>
      </c>
      <c r="D812" s="10" t="s">
        <v>2738</v>
      </c>
      <c r="E812" s="10" t="s">
        <v>133</v>
      </c>
      <c r="F812" s="10" t="s">
        <v>142</v>
      </c>
      <c r="G812" s="10" t="s">
        <v>2296</v>
      </c>
      <c r="H812" s="11" t="str">
        <f>HYPERLINK("https://www.airitibooks.com/Detail/Detail?PublicationID=P20201120016", "https://www.airitibooks.com/Detail/Detail?PublicationID=P20201120016")</f>
        <v>https://www.airitibooks.com/Detail/Detail?PublicationID=P20201120016</v>
      </c>
    </row>
    <row r="813" spans="1:8" ht="21" customHeight="1">
      <c r="A813" s="10" t="s">
        <v>2739</v>
      </c>
      <c r="B813" s="10" t="s">
        <v>2740</v>
      </c>
      <c r="C813" s="10" t="s">
        <v>2741</v>
      </c>
      <c r="D813" s="10" t="s">
        <v>2742</v>
      </c>
      <c r="E813" s="10" t="s">
        <v>364</v>
      </c>
      <c r="F813" s="10" t="s">
        <v>152</v>
      </c>
      <c r="G813" s="10" t="s">
        <v>469</v>
      </c>
      <c r="H813" s="11" t="str">
        <f>HYPERLINK("https://www.airitibooks.com/Detail/Detail?PublicationID=P20201120030", "https://www.airitibooks.com/Detail/Detail?PublicationID=P20201120030")</f>
        <v>https://www.airitibooks.com/Detail/Detail?PublicationID=P20201120030</v>
      </c>
    </row>
    <row r="814" spans="1:8" ht="21" customHeight="1">
      <c r="A814" s="10" t="s">
        <v>2743</v>
      </c>
      <c r="B814" s="10" t="s">
        <v>2744</v>
      </c>
      <c r="C814" s="10" t="s">
        <v>2741</v>
      </c>
      <c r="D814" s="10" t="s">
        <v>2745</v>
      </c>
      <c r="E814" s="10" t="s">
        <v>364</v>
      </c>
      <c r="F814" s="10" t="s">
        <v>183</v>
      </c>
      <c r="G814" s="10" t="s">
        <v>213</v>
      </c>
      <c r="H814" s="11" t="str">
        <f>HYPERLINK("https://www.airitibooks.com/Detail/Detail?PublicationID=P20201120031", "https://www.airitibooks.com/Detail/Detail?PublicationID=P20201120031")</f>
        <v>https://www.airitibooks.com/Detail/Detail?PublicationID=P20201120031</v>
      </c>
    </row>
    <row r="815" spans="1:8" ht="21" customHeight="1">
      <c r="A815" s="10" t="s">
        <v>2746</v>
      </c>
      <c r="B815" s="10" t="s">
        <v>2747</v>
      </c>
      <c r="C815" s="10" t="s">
        <v>2741</v>
      </c>
      <c r="D815" s="10" t="s">
        <v>2748</v>
      </c>
      <c r="E815" s="10" t="s">
        <v>364</v>
      </c>
      <c r="F815" s="10" t="s">
        <v>183</v>
      </c>
      <c r="G815" s="10" t="s">
        <v>506</v>
      </c>
      <c r="H815" s="11" t="str">
        <f>HYPERLINK("https://www.airitibooks.com/Detail/Detail?PublicationID=P20201120032", "https://www.airitibooks.com/Detail/Detail?PublicationID=P20201120032")</f>
        <v>https://www.airitibooks.com/Detail/Detail?PublicationID=P20201120032</v>
      </c>
    </row>
    <row r="816" spans="1:8" ht="21" customHeight="1">
      <c r="A816" s="10" t="s">
        <v>2749</v>
      </c>
      <c r="B816" s="10" t="s">
        <v>2750</v>
      </c>
      <c r="C816" s="10" t="s">
        <v>2741</v>
      </c>
      <c r="D816" s="10" t="s">
        <v>2751</v>
      </c>
      <c r="E816" s="10" t="s">
        <v>364</v>
      </c>
      <c r="F816" s="10" t="s">
        <v>142</v>
      </c>
      <c r="G816" s="10" t="s">
        <v>141</v>
      </c>
      <c r="H816" s="11" t="str">
        <f>HYPERLINK("https://www.airitibooks.com/Detail/Detail?PublicationID=P20201120033", "https://www.airitibooks.com/Detail/Detail?PublicationID=P20201120033")</f>
        <v>https://www.airitibooks.com/Detail/Detail?PublicationID=P20201120033</v>
      </c>
    </row>
    <row r="817" spans="1:8" ht="21" customHeight="1">
      <c r="A817" s="10" t="s">
        <v>2752</v>
      </c>
      <c r="B817" s="10" t="s">
        <v>2753</v>
      </c>
      <c r="C817" s="10" t="s">
        <v>165</v>
      </c>
      <c r="D817" s="10" t="s">
        <v>2754</v>
      </c>
      <c r="E817" s="10" t="s">
        <v>133</v>
      </c>
      <c r="F817" s="10" t="s">
        <v>208</v>
      </c>
      <c r="G817" s="10" t="s">
        <v>207</v>
      </c>
      <c r="H817" s="11" t="str">
        <f>HYPERLINK("https://www.airitibooks.com/Detail/Detail?PublicationID=P20201120039", "https://www.airitibooks.com/Detail/Detail?PublicationID=P20201120039")</f>
        <v>https://www.airitibooks.com/Detail/Detail?PublicationID=P20201120039</v>
      </c>
    </row>
    <row r="818" spans="1:8" ht="21" customHeight="1">
      <c r="A818" s="10" t="s">
        <v>2755</v>
      </c>
      <c r="B818" s="10" t="s">
        <v>2756</v>
      </c>
      <c r="C818" s="10" t="s">
        <v>121</v>
      </c>
      <c r="D818" s="10" t="s">
        <v>2757</v>
      </c>
      <c r="E818" s="10" t="s">
        <v>214</v>
      </c>
      <c r="F818" s="10" t="s">
        <v>172</v>
      </c>
      <c r="G818" s="10" t="s">
        <v>662</v>
      </c>
      <c r="H818" s="11" t="str">
        <f>HYPERLINK("https://www.airitibooks.com/Detail/Detail?PublicationID=P20201120054", "https://www.airitibooks.com/Detail/Detail?PublicationID=P20201120054")</f>
        <v>https://www.airitibooks.com/Detail/Detail?PublicationID=P20201120054</v>
      </c>
    </row>
    <row r="819" spans="1:8" ht="21" customHeight="1">
      <c r="A819" s="10" t="s">
        <v>2758</v>
      </c>
      <c r="B819" s="10" t="s">
        <v>2759</v>
      </c>
      <c r="C819" s="10" t="s">
        <v>121</v>
      </c>
      <c r="D819" s="10" t="s">
        <v>2757</v>
      </c>
      <c r="E819" s="10" t="s">
        <v>425</v>
      </c>
      <c r="F819" s="10" t="s">
        <v>172</v>
      </c>
      <c r="G819" s="10" t="s">
        <v>662</v>
      </c>
      <c r="H819" s="11" t="str">
        <f>HYPERLINK("https://www.airitibooks.com/Detail/Detail?PublicationID=P20201120056", "https://www.airitibooks.com/Detail/Detail?PublicationID=P20201120056")</f>
        <v>https://www.airitibooks.com/Detail/Detail?PublicationID=P20201120056</v>
      </c>
    </row>
    <row r="820" spans="1:8" ht="21" customHeight="1">
      <c r="A820" s="10" t="s">
        <v>2760</v>
      </c>
      <c r="B820" s="10" t="s">
        <v>2761</v>
      </c>
      <c r="C820" s="10" t="s">
        <v>2161</v>
      </c>
      <c r="D820" s="10" t="s">
        <v>2762</v>
      </c>
      <c r="E820" s="10" t="s">
        <v>133</v>
      </c>
      <c r="F820" s="10" t="s">
        <v>163</v>
      </c>
      <c r="G820" s="10" t="s">
        <v>162</v>
      </c>
      <c r="H820" s="11" t="str">
        <f>HYPERLINK("https://www.airitibooks.com/Detail/Detail?PublicationID=P20201120074", "https://www.airitibooks.com/Detail/Detail?PublicationID=P20201120074")</f>
        <v>https://www.airitibooks.com/Detail/Detail?PublicationID=P20201120074</v>
      </c>
    </row>
    <row r="821" spans="1:8" ht="21" customHeight="1">
      <c r="A821" s="10" t="s">
        <v>2763</v>
      </c>
      <c r="B821" s="10" t="s">
        <v>2764</v>
      </c>
      <c r="C821" s="10" t="s">
        <v>461</v>
      </c>
      <c r="D821" s="10" t="s">
        <v>2765</v>
      </c>
      <c r="E821" s="10" t="s">
        <v>133</v>
      </c>
      <c r="F821" s="10" t="s">
        <v>183</v>
      </c>
      <c r="G821" s="10" t="s">
        <v>506</v>
      </c>
      <c r="H821" s="11" t="str">
        <f>HYPERLINK("https://www.airitibooks.com/Detail/Detail?PublicationID=P20201127028", "https://www.airitibooks.com/Detail/Detail?PublicationID=P20201127028")</f>
        <v>https://www.airitibooks.com/Detail/Detail?PublicationID=P20201127028</v>
      </c>
    </row>
    <row r="822" spans="1:8" ht="21" customHeight="1">
      <c r="A822" s="10" t="s">
        <v>2766</v>
      </c>
      <c r="B822" s="10" t="s">
        <v>2767</v>
      </c>
      <c r="C822" s="10" t="s">
        <v>461</v>
      </c>
      <c r="D822" s="10" t="s">
        <v>2768</v>
      </c>
      <c r="E822" s="10" t="s">
        <v>133</v>
      </c>
      <c r="F822" s="10" t="s">
        <v>183</v>
      </c>
      <c r="G822" s="10" t="s">
        <v>213</v>
      </c>
      <c r="H822" s="11" t="str">
        <f>HYPERLINK("https://www.airitibooks.com/Detail/Detail?PublicationID=P20201127039", "https://www.airitibooks.com/Detail/Detail?PublicationID=P20201127039")</f>
        <v>https://www.airitibooks.com/Detail/Detail?PublicationID=P20201127039</v>
      </c>
    </row>
    <row r="823" spans="1:8" ht="21" customHeight="1">
      <c r="A823" s="10" t="s">
        <v>2769</v>
      </c>
      <c r="B823" s="10" t="s">
        <v>2770</v>
      </c>
      <c r="C823" s="10" t="s">
        <v>461</v>
      </c>
      <c r="D823" s="10" t="s">
        <v>2771</v>
      </c>
      <c r="E823" s="10" t="s">
        <v>133</v>
      </c>
      <c r="F823" s="10" t="s">
        <v>696</v>
      </c>
      <c r="G823" s="10" t="s">
        <v>1989</v>
      </c>
      <c r="H823" s="11" t="str">
        <f>HYPERLINK("https://www.airitibooks.com/Detail/Detail?PublicationID=P20201127044", "https://www.airitibooks.com/Detail/Detail?PublicationID=P20201127044")</f>
        <v>https://www.airitibooks.com/Detail/Detail?PublicationID=P20201127044</v>
      </c>
    </row>
    <row r="824" spans="1:8" ht="21" customHeight="1">
      <c r="A824" s="10" t="s">
        <v>2772</v>
      </c>
      <c r="B824" s="10" t="s">
        <v>2773</v>
      </c>
      <c r="C824" s="10" t="s">
        <v>155</v>
      </c>
      <c r="D824" s="10" t="s">
        <v>2774</v>
      </c>
      <c r="E824" s="10" t="s">
        <v>133</v>
      </c>
      <c r="F824" s="10" t="s">
        <v>172</v>
      </c>
      <c r="G824" s="10" t="s">
        <v>174</v>
      </c>
      <c r="H824" s="11" t="str">
        <f>HYPERLINK("https://www.airitibooks.com/Detail/Detail?PublicationID=P20201127056", "https://www.airitibooks.com/Detail/Detail?PublicationID=P20201127056")</f>
        <v>https://www.airitibooks.com/Detail/Detail?PublicationID=P20201127056</v>
      </c>
    </row>
    <row r="825" spans="1:8" ht="21" customHeight="1">
      <c r="A825" s="10" t="s">
        <v>2775</v>
      </c>
      <c r="B825" s="10" t="s">
        <v>2776</v>
      </c>
      <c r="C825" s="10" t="s">
        <v>155</v>
      </c>
      <c r="D825" s="10" t="s">
        <v>2777</v>
      </c>
      <c r="E825" s="10" t="s">
        <v>133</v>
      </c>
      <c r="F825" s="10" t="s">
        <v>183</v>
      </c>
      <c r="G825" s="10" t="s">
        <v>213</v>
      </c>
      <c r="H825" s="11" t="str">
        <f>HYPERLINK("https://www.airitibooks.com/Detail/Detail?PublicationID=P20201127062", "https://www.airitibooks.com/Detail/Detail?PublicationID=P20201127062")</f>
        <v>https://www.airitibooks.com/Detail/Detail?PublicationID=P20201127062</v>
      </c>
    </row>
    <row r="826" spans="1:8" ht="21" customHeight="1">
      <c r="A826" s="10" t="s">
        <v>2778</v>
      </c>
      <c r="B826" s="10" t="s">
        <v>2779</v>
      </c>
      <c r="C826" s="10" t="s">
        <v>155</v>
      </c>
      <c r="D826" s="10" t="s">
        <v>154</v>
      </c>
      <c r="E826" s="10" t="s">
        <v>133</v>
      </c>
      <c r="F826" s="10" t="s">
        <v>183</v>
      </c>
      <c r="G826" s="10" t="s">
        <v>213</v>
      </c>
      <c r="H826" s="11" t="str">
        <f>HYPERLINK("https://www.airitibooks.com/Detail/Detail?PublicationID=P20201127064", "https://www.airitibooks.com/Detail/Detail?PublicationID=P20201127064")</f>
        <v>https://www.airitibooks.com/Detail/Detail?PublicationID=P20201127064</v>
      </c>
    </row>
    <row r="827" spans="1:8" ht="21" customHeight="1">
      <c r="A827" s="10" t="s">
        <v>34</v>
      </c>
      <c r="B827" s="10" t="s">
        <v>2780</v>
      </c>
      <c r="C827" s="10" t="s">
        <v>155</v>
      </c>
      <c r="D827" s="10" t="s">
        <v>2781</v>
      </c>
      <c r="E827" s="10" t="s">
        <v>133</v>
      </c>
      <c r="F827" s="10" t="s">
        <v>183</v>
      </c>
      <c r="G827" s="10" t="s">
        <v>231</v>
      </c>
      <c r="H827" s="11" t="str">
        <f>HYPERLINK("https://www.airitibooks.com/Detail/Detail?PublicationID=P20201127067", "https://www.airitibooks.com/Detail/Detail?PublicationID=P20201127067")</f>
        <v>https://www.airitibooks.com/Detail/Detail?PublicationID=P20201127067</v>
      </c>
    </row>
    <row r="828" spans="1:8" ht="21" customHeight="1">
      <c r="A828" s="10" t="s">
        <v>2782</v>
      </c>
      <c r="B828" s="10" t="s">
        <v>2783</v>
      </c>
      <c r="C828" s="10" t="s">
        <v>155</v>
      </c>
      <c r="D828" s="10" t="s">
        <v>154</v>
      </c>
      <c r="E828" s="10" t="s">
        <v>133</v>
      </c>
      <c r="F828" s="10" t="s">
        <v>152</v>
      </c>
      <c r="G828" s="10" t="s">
        <v>151</v>
      </c>
      <c r="H828" s="11" t="str">
        <f>HYPERLINK("https://www.airitibooks.com/Detail/Detail?PublicationID=P20201127068", "https://www.airitibooks.com/Detail/Detail?PublicationID=P20201127068")</f>
        <v>https://www.airitibooks.com/Detail/Detail?PublicationID=P20201127068</v>
      </c>
    </row>
    <row r="829" spans="1:8" ht="21" customHeight="1">
      <c r="A829" s="10" t="s">
        <v>2784</v>
      </c>
      <c r="B829" s="10" t="s">
        <v>2785</v>
      </c>
      <c r="C829" s="10" t="s">
        <v>155</v>
      </c>
      <c r="D829" s="10" t="s">
        <v>2786</v>
      </c>
      <c r="E829" s="10" t="s">
        <v>133</v>
      </c>
      <c r="F829" s="10" t="s">
        <v>172</v>
      </c>
      <c r="G829" s="10" t="s">
        <v>174</v>
      </c>
      <c r="H829" s="11" t="str">
        <f>HYPERLINK("https://www.airitibooks.com/Detail/Detail?PublicationID=P20201127074", "https://www.airitibooks.com/Detail/Detail?PublicationID=P20201127074")</f>
        <v>https://www.airitibooks.com/Detail/Detail?PublicationID=P20201127074</v>
      </c>
    </row>
    <row r="830" spans="1:8" ht="21" customHeight="1">
      <c r="A830" s="10" t="s">
        <v>2787</v>
      </c>
      <c r="B830" s="10" t="s">
        <v>2788</v>
      </c>
      <c r="C830" s="10" t="s">
        <v>842</v>
      </c>
      <c r="D830" s="10" t="s">
        <v>2789</v>
      </c>
      <c r="E830" s="10" t="s">
        <v>133</v>
      </c>
      <c r="F830" s="10" t="s">
        <v>208</v>
      </c>
      <c r="G830" s="10" t="s">
        <v>373</v>
      </c>
      <c r="H830" s="11" t="str">
        <f>HYPERLINK("https://www.airitibooks.com/Detail/Detail?PublicationID=P20201127075", "https://www.airitibooks.com/Detail/Detail?PublicationID=P20201127075")</f>
        <v>https://www.airitibooks.com/Detail/Detail?PublicationID=P20201127075</v>
      </c>
    </row>
    <row r="831" spans="1:8" ht="21" customHeight="1">
      <c r="A831" s="10" t="s">
        <v>2790</v>
      </c>
      <c r="B831" s="10" t="s">
        <v>2791</v>
      </c>
      <c r="C831" s="10" t="s">
        <v>155</v>
      </c>
      <c r="D831" s="10" t="s">
        <v>2792</v>
      </c>
      <c r="E831" s="10" t="s">
        <v>133</v>
      </c>
      <c r="F831" s="10" t="s">
        <v>172</v>
      </c>
      <c r="G831" s="10" t="s">
        <v>174</v>
      </c>
      <c r="H831" s="11" t="str">
        <f>HYPERLINK("https://www.airitibooks.com/Detail/Detail?PublicationID=P20201127085", "https://www.airitibooks.com/Detail/Detail?PublicationID=P20201127085")</f>
        <v>https://www.airitibooks.com/Detail/Detail?PublicationID=P20201127085</v>
      </c>
    </row>
    <row r="832" spans="1:8" ht="21" customHeight="1">
      <c r="A832" s="10" t="s">
        <v>2793</v>
      </c>
      <c r="B832" s="10" t="s">
        <v>2794</v>
      </c>
      <c r="C832" s="10" t="s">
        <v>155</v>
      </c>
      <c r="D832" s="10" t="s">
        <v>2795</v>
      </c>
      <c r="E832" s="10" t="s">
        <v>133</v>
      </c>
      <c r="F832" s="10" t="s">
        <v>163</v>
      </c>
      <c r="G832" s="10" t="s">
        <v>585</v>
      </c>
      <c r="H832" s="11" t="str">
        <f>HYPERLINK("https://www.airitibooks.com/Detail/Detail?PublicationID=P20201127089", "https://www.airitibooks.com/Detail/Detail?PublicationID=P20201127089")</f>
        <v>https://www.airitibooks.com/Detail/Detail?PublicationID=P20201127089</v>
      </c>
    </row>
    <row r="833" spans="1:8" ht="21" customHeight="1">
      <c r="A833" s="10" t="s">
        <v>2796</v>
      </c>
      <c r="B833" s="10" t="s">
        <v>2797</v>
      </c>
      <c r="C833" s="10" t="s">
        <v>155</v>
      </c>
      <c r="D833" s="10" t="s">
        <v>2798</v>
      </c>
      <c r="E833" s="10" t="s">
        <v>133</v>
      </c>
      <c r="F833" s="10" t="s">
        <v>183</v>
      </c>
      <c r="G833" s="10" t="s">
        <v>231</v>
      </c>
      <c r="H833" s="11" t="str">
        <f>HYPERLINK("https://www.airitibooks.com/Detail/Detail?PublicationID=P20201127093", "https://www.airitibooks.com/Detail/Detail?PublicationID=P20201127093")</f>
        <v>https://www.airitibooks.com/Detail/Detail?PublicationID=P20201127093</v>
      </c>
    </row>
    <row r="834" spans="1:8" ht="21" customHeight="1">
      <c r="A834" s="10" t="s">
        <v>2799</v>
      </c>
      <c r="B834" s="10" t="s">
        <v>2800</v>
      </c>
      <c r="C834" s="10" t="s">
        <v>632</v>
      </c>
      <c r="D834" s="10" t="s">
        <v>2801</v>
      </c>
      <c r="E834" s="10" t="s">
        <v>214</v>
      </c>
      <c r="F834" s="10" t="s">
        <v>152</v>
      </c>
      <c r="G834" s="10" t="s">
        <v>359</v>
      </c>
      <c r="H834" s="11" t="str">
        <f>HYPERLINK("https://www.airitibooks.com/Detail/Detail?PublicationID=P20201127097", "https://www.airitibooks.com/Detail/Detail?PublicationID=P20201127097")</f>
        <v>https://www.airitibooks.com/Detail/Detail?PublicationID=P20201127097</v>
      </c>
    </row>
    <row r="835" spans="1:8" ht="21" customHeight="1">
      <c r="A835" s="10" t="s">
        <v>2802</v>
      </c>
      <c r="B835" s="10" t="s">
        <v>2803</v>
      </c>
      <c r="C835" s="10" t="s">
        <v>165</v>
      </c>
      <c r="D835" s="10" t="s">
        <v>2804</v>
      </c>
      <c r="E835" s="10" t="s">
        <v>133</v>
      </c>
      <c r="F835" s="10" t="s">
        <v>163</v>
      </c>
      <c r="G835" s="10" t="s">
        <v>162</v>
      </c>
      <c r="H835" s="11" t="str">
        <f>HYPERLINK("https://www.airitibooks.com/Detail/Detail?PublicationID=P20201127126", "https://www.airitibooks.com/Detail/Detail?PublicationID=P20201127126")</f>
        <v>https://www.airitibooks.com/Detail/Detail?PublicationID=P20201127126</v>
      </c>
    </row>
    <row r="836" spans="1:8" ht="21" customHeight="1">
      <c r="A836" s="10" t="s">
        <v>2805</v>
      </c>
      <c r="B836" s="10" t="s">
        <v>2806</v>
      </c>
      <c r="C836" s="10" t="s">
        <v>165</v>
      </c>
      <c r="D836" s="10" t="s">
        <v>6</v>
      </c>
      <c r="E836" s="10" t="s">
        <v>133</v>
      </c>
      <c r="F836" s="10" t="s">
        <v>152</v>
      </c>
      <c r="G836" s="10" t="s">
        <v>151</v>
      </c>
      <c r="H836" s="11" t="str">
        <f>HYPERLINK("https://www.airitibooks.com/Detail/Detail?PublicationID=P20201127127", "https://www.airitibooks.com/Detail/Detail?PublicationID=P20201127127")</f>
        <v>https://www.airitibooks.com/Detail/Detail?PublicationID=P20201127127</v>
      </c>
    </row>
    <row r="837" spans="1:8" ht="21" customHeight="1">
      <c r="A837" s="10" t="s">
        <v>18</v>
      </c>
      <c r="B837" s="10" t="s">
        <v>2807</v>
      </c>
      <c r="C837" s="10" t="s">
        <v>1150</v>
      </c>
      <c r="D837" s="10" t="s">
        <v>2808</v>
      </c>
      <c r="E837" s="10" t="s">
        <v>133</v>
      </c>
      <c r="F837" s="10" t="s">
        <v>142</v>
      </c>
      <c r="G837" s="10" t="s">
        <v>141</v>
      </c>
      <c r="H837" s="11" t="str">
        <f>HYPERLINK("https://www.airitibooks.com/Detail/Detail?PublicationID=P20201127192", "https://www.airitibooks.com/Detail/Detail?PublicationID=P20201127192")</f>
        <v>https://www.airitibooks.com/Detail/Detail?PublicationID=P20201127192</v>
      </c>
    </row>
    <row r="838" spans="1:8" ht="21" customHeight="1">
      <c r="A838" s="10" t="s">
        <v>2809</v>
      </c>
      <c r="B838" s="10" t="s">
        <v>2810</v>
      </c>
      <c r="C838" s="10" t="s">
        <v>1596</v>
      </c>
      <c r="D838" s="10" t="s">
        <v>2811</v>
      </c>
      <c r="E838" s="10" t="s">
        <v>133</v>
      </c>
      <c r="F838" s="10" t="s">
        <v>163</v>
      </c>
      <c r="G838" s="10" t="s">
        <v>1347</v>
      </c>
      <c r="H838" s="11" t="str">
        <f>HYPERLINK("https://www.airitibooks.com/Detail/Detail?PublicationID=P20201127214", "https://www.airitibooks.com/Detail/Detail?PublicationID=P20201127214")</f>
        <v>https://www.airitibooks.com/Detail/Detail?PublicationID=P20201127214</v>
      </c>
    </row>
    <row r="839" spans="1:8" ht="21" customHeight="1">
      <c r="A839" s="10" t="s">
        <v>2812</v>
      </c>
      <c r="B839" s="10" t="s">
        <v>2813</v>
      </c>
      <c r="C839" s="10" t="s">
        <v>1193</v>
      </c>
      <c r="D839" s="10" t="s">
        <v>2814</v>
      </c>
      <c r="E839" s="10" t="s">
        <v>133</v>
      </c>
      <c r="F839" s="10" t="s">
        <v>183</v>
      </c>
      <c r="G839" s="10" t="s">
        <v>213</v>
      </c>
      <c r="H839" s="11" t="str">
        <f>HYPERLINK("https://www.airitibooks.com/Detail/Detail?PublicationID=P20201127264", "https://www.airitibooks.com/Detail/Detail?PublicationID=P20201127264")</f>
        <v>https://www.airitibooks.com/Detail/Detail?PublicationID=P20201127264</v>
      </c>
    </row>
    <row r="840" spans="1:8" ht="21" customHeight="1">
      <c r="A840" s="10" t="s">
        <v>2815</v>
      </c>
      <c r="B840" s="10" t="s">
        <v>2816</v>
      </c>
      <c r="C840" s="10" t="s">
        <v>1190</v>
      </c>
      <c r="D840" s="10" t="s">
        <v>2817</v>
      </c>
      <c r="E840" s="10" t="s">
        <v>133</v>
      </c>
      <c r="F840" s="10" t="s">
        <v>183</v>
      </c>
      <c r="G840" s="10" t="s">
        <v>182</v>
      </c>
      <c r="H840" s="11" t="str">
        <f>HYPERLINK("https://www.airitibooks.com/Detail/Detail?PublicationID=P20201127271", "https://www.airitibooks.com/Detail/Detail?PublicationID=P20201127271")</f>
        <v>https://www.airitibooks.com/Detail/Detail?PublicationID=P20201127271</v>
      </c>
    </row>
    <row r="841" spans="1:8" ht="21" customHeight="1">
      <c r="A841" s="10" t="s">
        <v>2818</v>
      </c>
      <c r="B841" s="10" t="s">
        <v>2819</v>
      </c>
      <c r="C841" s="10" t="s">
        <v>2132</v>
      </c>
      <c r="D841" s="10" t="s">
        <v>2820</v>
      </c>
      <c r="E841" s="10" t="s">
        <v>133</v>
      </c>
      <c r="F841" s="10" t="s">
        <v>152</v>
      </c>
      <c r="G841" s="10" t="s">
        <v>469</v>
      </c>
      <c r="H841" s="11" t="str">
        <f>HYPERLINK("https://www.airitibooks.com/Detail/Detail?PublicationID=P20201127281", "https://www.airitibooks.com/Detail/Detail?PublicationID=P20201127281")</f>
        <v>https://www.airitibooks.com/Detail/Detail?PublicationID=P20201127281</v>
      </c>
    </row>
    <row r="842" spans="1:8" ht="21" customHeight="1">
      <c r="A842" s="10" t="s">
        <v>2821</v>
      </c>
      <c r="B842" s="10" t="s">
        <v>2822</v>
      </c>
      <c r="C842" s="10" t="s">
        <v>2823</v>
      </c>
      <c r="D842" s="10" t="s">
        <v>2824</v>
      </c>
      <c r="E842" s="10" t="s">
        <v>214</v>
      </c>
      <c r="F842" s="10" t="s">
        <v>163</v>
      </c>
      <c r="G842" s="10" t="s">
        <v>162</v>
      </c>
      <c r="H842" s="11" t="str">
        <f>HYPERLINK("https://www.airitibooks.com/Detail/Detail?PublicationID=P20201127452", "https://www.airitibooks.com/Detail/Detail?PublicationID=P20201127452")</f>
        <v>https://www.airitibooks.com/Detail/Detail?PublicationID=P20201127452</v>
      </c>
    </row>
    <row r="843" spans="1:8" ht="21" customHeight="1">
      <c r="A843" s="10" t="s">
        <v>2825</v>
      </c>
      <c r="B843" s="10" t="s">
        <v>2826</v>
      </c>
      <c r="C843" s="10" t="s">
        <v>2823</v>
      </c>
      <c r="D843" s="10" t="s">
        <v>2824</v>
      </c>
      <c r="E843" s="10" t="s">
        <v>214</v>
      </c>
      <c r="F843" s="10" t="s">
        <v>163</v>
      </c>
      <c r="G843" s="10" t="s">
        <v>162</v>
      </c>
      <c r="H843" s="11" t="str">
        <f>HYPERLINK("https://www.airitibooks.com/Detail/Detail?PublicationID=P20201127453", "https://www.airitibooks.com/Detail/Detail?PublicationID=P20201127453")</f>
        <v>https://www.airitibooks.com/Detail/Detail?PublicationID=P20201127453</v>
      </c>
    </row>
    <row r="844" spans="1:8" ht="21" customHeight="1">
      <c r="A844" s="10" t="s">
        <v>2827</v>
      </c>
      <c r="B844" s="10" t="s">
        <v>2828</v>
      </c>
      <c r="C844" s="10" t="s">
        <v>461</v>
      </c>
      <c r="D844" s="10" t="s">
        <v>2829</v>
      </c>
      <c r="E844" s="10" t="s">
        <v>133</v>
      </c>
      <c r="F844" s="10" t="s">
        <v>142</v>
      </c>
      <c r="G844" s="10" t="s">
        <v>141</v>
      </c>
      <c r="H844" s="11" t="str">
        <f>HYPERLINK("https://www.airitibooks.com/Detail/Detail?PublicationID=P20201204018", "https://www.airitibooks.com/Detail/Detail?PublicationID=P20201204018")</f>
        <v>https://www.airitibooks.com/Detail/Detail?PublicationID=P20201204018</v>
      </c>
    </row>
    <row r="845" spans="1:8" ht="21" customHeight="1">
      <c r="A845" s="10" t="s">
        <v>2830</v>
      </c>
      <c r="B845" s="10" t="s">
        <v>2831</v>
      </c>
      <c r="C845" s="10" t="s">
        <v>461</v>
      </c>
      <c r="D845" s="10" t="s">
        <v>2832</v>
      </c>
      <c r="E845" s="10" t="s">
        <v>133</v>
      </c>
      <c r="F845" s="10" t="s">
        <v>696</v>
      </c>
      <c r="G845" s="10" t="s">
        <v>1989</v>
      </c>
      <c r="H845" s="11" t="str">
        <f>HYPERLINK("https://www.airitibooks.com/Detail/Detail?PublicationID=P20201204021", "https://www.airitibooks.com/Detail/Detail?PublicationID=P20201204021")</f>
        <v>https://www.airitibooks.com/Detail/Detail?PublicationID=P20201204021</v>
      </c>
    </row>
    <row r="846" spans="1:8" ht="21" customHeight="1">
      <c r="A846" s="10" t="s">
        <v>2833</v>
      </c>
      <c r="B846" s="10" t="s">
        <v>2834</v>
      </c>
      <c r="C846" s="10" t="s">
        <v>461</v>
      </c>
      <c r="D846" s="10" t="s">
        <v>597</v>
      </c>
      <c r="E846" s="10" t="s">
        <v>133</v>
      </c>
      <c r="F846" s="10" t="s">
        <v>183</v>
      </c>
      <c r="G846" s="10" t="s">
        <v>213</v>
      </c>
      <c r="H846" s="11" t="str">
        <f>HYPERLINK("https://www.airitibooks.com/Detail/Detail?PublicationID=P20201204045", "https://www.airitibooks.com/Detail/Detail?PublicationID=P20201204045")</f>
        <v>https://www.airitibooks.com/Detail/Detail?PublicationID=P20201204045</v>
      </c>
    </row>
    <row r="847" spans="1:8" ht="21" customHeight="1">
      <c r="A847" s="10" t="s">
        <v>2835</v>
      </c>
      <c r="B847" s="10" t="s">
        <v>2836</v>
      </c>
      <c r="C847" s="10" t="s">
        <v>461</v>
      </c>
      <c r="D847" s="10" t="s">
        <v>1766</v>
      </c>
      <c r="E847" s="10" t="s">
        <v>133</v>
      </c>
      <c r="F847" s="10" t="s">
        <v>183</v>
      </c>
      <c r="G847" s="10" t="s">
        <v>506</v>
      </c>
      <c r="H847" s="11" t="str">
        <f>HYPERLINK("https://www.airitibooks.com/Detail/Detail?PublicationID=P20201204062", "https://www.airitibooks.com/Detail/Detail?PublicationID=P20201204062")</f>
        <v>https://www.airitibooks.com/Detail/Detail?PublicationID=P20201204062</v>
      </c>
    </row>
    <row r="848" spans="1:8" ht="21" customHeight="1">
      <c r="A848" s="10" t="s">
        <v>2837</v>
      </c>
      <c r="B848" s="10" t="s">
        <v>2838</v>
      </c>
      <c r="C848" s="10" t="s">
        <v>461</v>
      </c>
      <c r="D848" s="10" t="s">
        <v>2839</v>
      </c>
      <c r="E848" s="10" t="s">
        <v>133</v>
      </c>
      <c r="F848" s="10" t="s">
        <v>152</v>
      </c>
      <c r="G848" s="10" t="s">
        <v>151</v>
      </c>
      <c r="H848" s="11" t="str">
        <f>HYPERLINK("https://www.airitibooks.com/Detail/Detail?PublicationID=P20201204063", "https://www.airitibooks.com/Detail/Detail?PublicationID=P20201204063")</f>
        <v>https://www.airitibooks.com/Detail/Detail?PublicationID=P20201204063</v>
      </c>
    </row>
    <row r="849" spans="1:8" ht="21" customHeight="1">
      <c r="A849" s="10" t="s">
        <v>2840</v>
      </c>
      <c r="B849" s="10" t="s">
        <v>2841</v>
      </c>
      <c r="C849" s="10" t="s">
        <v>534</v>
      </c>
      <c r="D849" s="10" t="s">
        <v>2842</v>
      </c>
      <c r="E849" s="10" t="s">
        <v>133</v>
      </c>
      <c r="F849" s="10" t="s">
        <v>152</v>
      </c>
      <c r="G849" s="10" t="s">
        <v>359</v>
      </c>
      <c r="H849" s="11" t="str">
        <f>HYPERLINK("https://www.airitibooks.com/Detail/Detail?PublicationID=P20201204085", "https://www.airitibooks.com/Detail/Detail?PublicationID=P20201204085")</f>
        <v>https://www.airitibooks.com/Detail/Detail?PublicationID=P20201204085</v>
      </c>
    </row>
    <row r="850" spans="1:8" ht="21" customHeight="1">
      <c r="A850" s="10" t="s">
        <v>2843</v>
      </c>
      <c r="B850" s="10" t="s">
        <v>2844</v>
      </c>
      <c r="C850" s="10" t="s">
        <v>534</v>
      </c>
      <c r="D850" s="10" t="s">
        <v>2845</v>
      </c>
      <c r="E850" s="10" t="s">
        <v>133</v>
      </c>
      <c r="F850" s="10" t="s">
        <v>142</v>
      </c>
      <c r="G850" s="10" t="s">
        <v>141</v>
      </c>
      <c r="H850" s="11" t="str">
        <f>HYPERLINK("https://www.airitibooks.com/Detail/Detail?PublicationID=P20201204086", "https://www.airitibooks.com/Detail/Detail?PublicationID=P20201204086")</f>
        <v>https://www.airitibooks.com/Detail/Detail?PublicationID=P20201204086</v>
      </c>
    </row>
    <row r="851" spans="1:8" ht="21" customHeight="1">
      <c r="A851" s="10" t="s">
        <v>2846</v>
      </c>
      <c r="B851" s="10" t="s">
        <v>2847</v>
      </c>
      <c r="C851" s="10" t="s">
        <v>534</v>
      </c>
      <c r="D851" s="10" t="s">
        <v>2845</v>
      </c>
      <c r="E851" s="10" t="s">
        <v>133</v>
      </c>
      <c r="F851" s="10" t="s">
        <v>142</v>
      </c>
      <c r="G851" s="10" t="s">
        <v>141</v>
      </c>
      <c r="H851" s="11" t="str">
        <f>HYPERLINK("https://www.airitibooks.com/Detail/Detail?PublicationID=P20201204087", "https://www.airitibooks.com/Detail/Detail?PublicationID=P20201204087")</f>
        <v>https://www.airitibooks.com/Detail/Detail?PublicationID=P20201204087</v>
      </c>
    </row>
    <row r="852" spans="1:8" ht="21" customHeight="1">
      <c r="A852" s="10" t="s">
        <v>2848</v>
      </c>
      <c r="B852" s="10" t="s">
        <v>2849</v>
      </c>
      <c r="C852" s="10" t="s">
        <v>534</v>
      </c>
      <c r="D852" s="10" t="s">
        <v>2845</v>
      </c>
      <c r="E852" s="10" t="s">
        <v>133</v>
      </c>
      <c r="F852" s="10" t="s">
        <v>142</v>
      </c>
      <c r="G852" s="10" t="s">
        <v>141</v>
      </c>
      <c r="H852" s="11" t="str">
        <f>HYPERLINK("https://www.airitibooks.com/Detail/Detail?PublicationID=P20201204088", "https://www.airitibooks.com/Detail/Detail?PublicationID=P20201204088")</f>
        <v>https://www.airitibooks.com/Detail/Detail?PublicationID=P20201204088</v>
      </c>
    </row>
    <row r="853" spans="1:8" ht="21" customHeight="1">
      <c r="A853" s="10" t="s">
        <v>2850</v>
      </c>
      <c r="B853" s="10" t="s">
        <v>2851</v>
      </c>
      <c r="C853" s="10" t="s">
        <v>534</v>
      </c>
      <c r="D853" s="10" t="s">
        <v>2852</v>
      </c>
      <c r="E853" s="10" t="s">
        <v>133</v>
      </c>
      <c r="F853" s="10" t="s">
        <v>183</v>
      </c>
      <c r="G853" s="10" t="s">
        <v>2393</v>
      </c>
      <c r="H853" s="11" t="str">
        <f>HYPERLINK("https://www.airitibooks.com/Detail/Detail?PublicationID=P20201204090", "https://www.airitibooks.com/Detail/Detail?PublicationID=P20201204090")</f>
        <v>https://www.airitibooks.com/Detail/Detail?PublicationID=P20201204090</v>
      </c>
    </row>
    <row r="854" spans="1:8" ht="21" customHeight="1">
      <c r="A854" s="10" t="s">
        <v>2853</v>
      </c>
      <c r="B854" s="10" t="s">
        <v>2854</v>
      </c>
      <c r="C854" s="10" t="s">
        <v>176</v>
      </c>
      <c r="D854" s="10" t="s">
        <v>2855</v>
      </c>
      <c r="E854" s="10" t="s">
        <v>133</v>
      </c>
      <c r="F854" s="10" t="s">
        <v>1406</v>
      </c>
      <c r="G854" s="10" t="s">
        <v>1407</v>
      </c>
      <c r="H854" s="11" t="str">
        <f>HYPERLINK("https://www.airitibooks.com/Detail/Detail?PublicationID=P20201204127", "https://www.airitibooks.com/Detail/Detail?PublicationID=P20201204127")</f>
        <v>https://www.airitibooks.com/Detail/Detail?PublicationID=P20201204127</v>
      </c>
    </row>
    <row r="855" spans="1:8" ht="21" customHeight="1">
      <c r="A855" s="10" t="s">
        <v>76</v>
      </c>
      <c r="B855" s="10" t="s">
        <v>2856</v>
      </c>
      <c r="C855" s="10" t="s">
        <v>176</v>
      </c>
      <c r="D855" s="10" t="s">
        <v>2857</v>
      </c>
      <c r="E855" s="10" t="s">
        <v>133</v>
      </c>
      <c r="F855" s="10" t="s">
        <v>183</v>
      </c>
      <c r="G855" s="10" t="s">
        <v>213</v>
      </c>
      <c r="H855" s="11" t="str">
        <f>HYPERLINK("https://www.airitibooks.com/Detail/Detail?PublicationID=P20201204129", "https://www.airitibooks.com/Detail/Detail?PublicationID=P20201204129")</f>
        <v>https://www.airitibooks.com/Detail/Detail?PublicationID=P20201204129</v>
      </c>
    </row>
    <row r="856" spans="1:8" ht="21" customHeight="1">
      <c r="A856" s="10" t="s">
        <v>2858</v>
      </c>
      <c r="B856" s="10" t="s">
        <v>2859</v>
      </c>
      <c r="C856" s="10" t="s">
        <v>204</v>
      </c>
      <c r="D856" s="10" t="s">
        <v>2860</v>
      </c>
      <c r="E856" s="10" t="s">
        <v>133</v>
      </c>
      <c r="F856" s="10" t="s">
        <v>183</v>
      </c>
      <c r="G856" s="10" t="s">
        <v>213</v>
      </c>
      <c r="H856" s="11" t="str">
        <f>HYPERLINK("https://www.airitibooks.com/Detail/Detail?PublicationID=P20201204135", "https://www.airitibooks.com/Detail/Detail?PublicationID=P20201204135")</f>
        <v>https://www.airitibooks.com/Detail/Detail?PublicationID=P20201204135</v>
      </c>
    </row>
    <row r="857" spans="1:8" ht="21" customHeight="1">
      <c r="A857" s="10" t="s">
        <v>2861</v>
      </c>
      <c r="B857" s="10" t="s">
        <v>2862</v>
      </c>
      <c r="C857" s="10" t="s">
        <v>155</v>
      </c>
      <c r="D857" s="10" t="s">
        <v>2863</v>
      </c>
      <c r="E857" s="10" t="s">
        <v>133</v>
      </c>
      <c r="F857" s="10" t="s">
        <v>152</v>
      </c>
      <c r="G857" s="10" t="s">
        <v>359</v>
      </c>
      <c r="H857" s="11" t="str">
        <f>HYPERLINK("https://www.airitibooks.com/Detail/Detail?PublicationID=P20201218009", "https://www.airitibooks.com/Detail/Detail?PublicationID=P20201218009")</f>
        <v>https://www.airitibooks.com/Detail/Detail?PublicationID=P20201218009</v>
      </c>
    </row>
    <row r="858" spans="1:8" ht="21" customHeight="1">
      <c r="A858" s="10" t="s">
        <v>39</v>
      </c>
      <c r="B858" s="10" t="s">
        <v>2864</v>
      </c>
      <c r="C858" s="10" t="s">
        <v>155</v>
      </c>
      <c r="D858" s="10" t="s">
        <v>1197</v>
      </c>
      <c r="E858" s="10" t="s">
        <v>133</v>
      </c>
      <c r="F858" s="10" t="s">
        <v>142</v>
      </c>
      <c r="G858" s="10" t="s">
        <v>141</v>
      </c>
      <c r="H858" s="11" t="str">
        <f>HYPERLINK("https://www.airitibooks.com/Detail/Detail?PublicationID=P20201218013", "https://www.airitibooks.com/Detail/Detail?PublicationID=P20201218013")</f>
        <v>https://www.airitibooks.com/Detail/Detail?PublicationID=P20201218013</v>
      </c>
    </row>
    <row r="859" spans="1:8" ht="21" customHeight="1">
      <c r="A859" s="10" t="s">
        <v>2865</v>
      </c>
      <c r="B859" s="10" t="s">
        <v>2866</v>
      </c>
      <c r="C859" s="10" t="s">
        <v>155</v>
      </c>
      <c r="D859" s="10" t="s">
        <v>1197</v>
      </c>
      <c r="E859" s="10" t="s">
        <v>133</v>
      </c>
      <c r="F859" s="10" t="s">
        <v>142</v>
      </c>
      <c r="G859" s="10" t="s">
        <v>141</v>
      </c>
      <c r="H859" s="11" t="str">
        <f>HYPERLINK("https://www.airitibooks.com/Detail/Detail?PublicationID=P20201218014", "https://www.airitibooks.com/Detail/Detail?PublicationID=P20201218014")</f>
        <v>https://www.airitibooks.com/Detail/Detail?PublicationID=P20201218014</v>
      </c>
    </row>
    <row r="860" spans="1:8" ht="21" customHeight="1">
      <c r="A860" s="10" t="s">
        <v>37</v>
      </c>
      <c r="B860" s="10" t="s">
        <v>2867</v>
      </c>
      <c r="C860" s="10" t="s">
        <v>155</v>
      </c>
      <c r="D860" s="10" t="s">
        <v>38</v>
      </c>
      <c r="E860" s="10" t="s">
        <v>133</v>
      </c>
      <c r="F860" s="10" t="s">
        <v>163</v>
      </c>
      <c r="G860" s="10" t="s">
        <v>585</v>
      </c>
      <c r="H860" s="11" t="str">
        <f>HYPERLINK("https://www.airitibooks.com/Detail/Detail?PublicationID=P20201218016", "https://www.airitibooks.com/Detail/Detail?PublicationID=P20201218016")</f>
        <v>https://www.airitibooks.com/Detail/Detail?PublicationID=P20201218016</v>
      </c>
    </row>
    <row r="861" spans="1:8" ht="21" customHeight="1">
      <c r="A861" s="10" t="s">
        <v>2868</v>
      </c>
      <c r="B861" s="10" t="s">
        <v>2869</v>
      </c>
      <c r="C861" s="10" t="s">
        <v>155</v>
      </c>
      <c r="D861" s="10" t="s">
        <v>2870</v>
      </c>
      <c r="E861" s="10" t="s">
        <v>133</v>
      </c>
      <c r="F861" s="10" t="s">
        <v>172</v>
      </c>
      <c r="G861" s="10" t="s">
        <v>174</v>
      </c>
      <c r="H861" s="11" t="str">
        <f>HYPERLINK("https://www.airitibooks.com/Detail/Detail?PublicationID=P20201218021", "https://www.airitibooks.com/Detail/Detail?PublicationID=P20201218021")</f>
        <v>https://www.airitibooks.com/Detail/Detail?PublicationID=P20201218021</v>
      </c>
    </row>
    <row r="862" spans="1:8" ht="21" customHeight="1">
      <c r="A862" s="10" t="s">
        <v>68</v>
      </c>
      <c r="B862" s="10" t="s">
        <v>2871</v>
      </c>
      <c r="C862" s="10" t="s">
        <v>155</v>
      </c>
      <c r="D862" s="10" t="s">
        <v>2872</v>
      </c>
      <c r="E862" s="10" t="s">
        <v>133</v>
      </c>
      <c r="F862" s="10" t="s">
        <v>152</v>
      </c>
      <c r="G862" s="10" t="s">
        <v>359</v>
      </c>
      <c r="H862" s="11" t="str">
        <f>HYPERLINK("https://www.airitibooks.com/Detail/Detail?PublicationID=P20201218026", "https://www.airitibooks.com/Detail/Detail?PublicationID=P20201218026")</f>
        <v>https://www.airitibooks.com/Detail/Detail?PublicationID=P20201218026</v>
      </c>
    </row>
    <row r="863" spans="1:8" ht="21" customHeight="1">
      <c r="A863" s="10" t="s">
        <v>69</v>
      </c>
      <c r="B863" s="10" t="s">
        <v>2873</v>
      </c>
      <c r="C863" s="10" t="s">
        <v>155</v>
      </c>
      <c r="D863" s="10" t="s">
        <v>70</v>
      </c>
      <c r="E863" s="10" t="s">
        <v>133</v>
      </c>
      <c r="F863" s="10" t="s">
        <v>152</v>
      </c>
      <c r="G863" s="10" t="s">
        <v>359</v>
      </c>
      <c r="H863" s="11" t="str">
        <f>HYPERLINK("https://www.airitibooks.com/Detail/Detail?PublicationID=P20201218030", "https://www.airitibooks.com/Detail/Detail?PublicationID=P20201218030")</f>
        <v>https://www.airitibooks.com/Detail/Detail?PublicationID=P20201218030</v>
      </c>
    </row>
    <row r="864" spans="1:8" ht="21" customHeight="1">
      <c r="A864" s="10" t="s">
        <v>71</v>
      </c>
      <c r="B864" s="10" t="s">
        <v>2874</v>
      </c>
      <c r="C864" s="10" t="s">
        <v>155</v>
      </c>
      <c r="D864" s="10" t="s">
        <v>72</v>
      </c>
      <c r="E864" s="10" t="s">
        <v>133</v>
      </c>
      <c r="F864" s="10" t="s">
        <v>152</v>
      </c>
      <c r="G864" s="10" t="s">
        <v>359</v>
      </c>
      <c r="H864" s="11" t="str">
        <f>HYPERLINK("https://www.airitibooks.com/Detail/Detail?PublicationID=P20201218034", "https://www.airitibooks.com/Detail/Detail?PublicationID=P20201218034")</f>
        <v>https://www.airitibooks.com/Detail/Detail?PublicationID=P20201218034</v>
      </c>
    </row>
    <row r="865" spans="1:8" ht="21" customHeight="1">
      <c r="A865" s="10" t="s">
        <v>84</v>
      </c>
      <c r="B865" s="10" t="s">
        <v>2875</v>
      </c>
      <c r="C865" s="10" t="s">
        <v>155</v>
      </c>
      <c r="D865" s="10" t="s">
        <v>2876</v>
      </c>
      <c r="E865" s="10" t="s">
        <v>133</v>
      </c>
      <c r="F865" s="10" t="s">
        <v>183</v>
      </c>
      <c r="G865" s="10" t="s">
        <v>2393</v>
      </c>
      <c r="H865" s="11" t="str">
        <f>HYPERLINK("https://www.airitibooks.com/Detail/Detail?PublicationID=P20201218036", "https://www.airitibooks.com/Detail/Detail?PublicationID=P20201218036")</f>
        <v>https://www.airitibooks.com/Detail/Detail?PublicationID=P20201218036</v>
      </c>
    </row>
    <row r="866" spans="1:8" ht="21" customHeight="1">
      <c r="A866" s="10" t="s">
        <v>92</v>
      </c>
      <c r="B866" s="10" t="s">
        <v>2877</v>
      </c>
      <c r="C866" s="10" t="s">
        <v>155</v>
      </c>
      <c r="D866" s="10" t="s">
        <v>2878</v>
      </c>
      <c r="E866" s="10" t="s">
        <v>133</v>
      </c>
      <c r="F866" s="10" t="s">
        <v>183</v>
      </c>
      <c r="G866" s="10" t="s">
        <v>213</v>
      </c>
      <c r="H866" s="11" t="str">
        <f>HYPERLINK("https://www.airitibooks.com/Detail/Detail?PublicationID=P20201218045", "https://www.airitibooks.com/Detail/Detail?PublicationID=P20201218045")</f>
        <v>https://www.airitibooks.com/Detail/Detail?PublicationID=P20201218045</v>
      </c>
    </row>
    <row r="867" spans="1:8" ht="21" customHeight="1">
      <c r="A867" s="10" t="s">
        <v>2879</v>
      </c>
      <c r="B867" s="10" t="s">
        <v>2880</v>
      </c>
      <c r="C867" s="10" t="s">
        <v>155</v>
      </c>
      <c r="D867" s="10" t="s">
        <v>509</v>
      </c>
      <c r="E867" s="10" t="s">
        <v>133</v>
      </c>
      <c r="F867" s="10" t="s">
        <v>172</v>
      </c>
      <c r="G867" s="10" t="s">
        <v>174</v>
      </c>
      <c r="H867" s="11" t="str">
        <f>HYPERLINK("https://www.airitibooks.com/Detail/Detail?PublicationID=P20201218046", "https://www.airitibooks.com/Detail/Detail?PublicationID=P20201218046")</f>
        <v>https://www.airitibooks.com/Detail/Detail?PublicationID=P20201218046</v>
      </c>
    </row>
    <row r="868" spans="1:8" ht="21" customHeight="1">
      <c r="A868" s="10" t="s">
        <v>90</v>
      </c>
      <c r="B868" s="10" t="s">
        <v>2881</v>
      </c>
      <c r="C868" s="10" t="s">
        <v>155</v>
      </c>
      <c r="D868" s="10" t="s">
        <v>91</v>
      </c>
      <c r="E868" s="10" t="s">
        <v>133</v>
      </c>
      <c r="F868" s="10" t="s">
        <v>163</v>
      </c>
      <c r="G868" s="10" t="s">
        <v>585</v>
      </c>
      <c r="H868" s="11" t="str">
        <f>HYPERLINK("https://www.airitibooks.com/Detail/Detail?PublicationID=P20201218047", "https://www.airitibooks.com/Detail/Detail?PublicationID=P20201218047")</f>
        <v>https://www.airitibooks.com/Detail/Detail?PublicationID=P20201218047</v>
      </c>
    </row>
    <row r="869" spans="1:8" ht="21" customHeight="1">
      <c r="A869" s="10" t="s">
        <v>93</v>
      </c>
      <c r="B869" s="10" t="s">
        <v>2882</v>
      </c>
      <c r="C869" s="10" t="s">
        <v>155</v>
      </c>
      <c r="D869" s="10" t="s">
        <v>94</v>
      </c>
      <c r="E869" s="10" t="s">
        <v>133</v>
      </c>
      <c r="F869" s="10" t="s">
        <v>208</v>
      </c>
      <c r="G869" s="10" t="s">
        <v>207</v>
      </c>
      <c r="H869" s="11" t="str">
        <f>HYPERLINK("https://www.airitibooks.com/Detail/Detail?PublicationID=P20201218048", "https://www.airitibooks.com/Detail/Detail?PublicationID=P20201218048")</f>
        <v>https://www.airitibooks.com/Detail/Detail?PublicationID=P20201218048</v>
      </c>
    </row>
    <row r="870" spans="1:8" ht="21" customHeight="1">
      <c r="A870" s="10" t="s">
        <v>23</v>
      </c>
      <c r="B870" s="10" t="s">
        <v>2883</v>
      </c>
      <c r="C870" s="10" t="s">
        <v>144</v>
      </c>
      <c r="D870" s="10" t="s">
        <v>2884</v>
      </c>
      <c r="E870" s="10" t="s">
        <v>133</v>
      </c>
      <c r="F870" s="10" t="s">
        <v>142</v>
      </c>
      <c r="G870" s="10" t="s">
        <v>141</v>
      </c>
      <c r="H870" s="11" t="str">
        <f>HYPERLINK("https://www.airitibooks.com/Detail/Detail?PublicationID=P20201218054", "https://www.airitibooks.com/Detail/Detail?PublicationID=P20201218054")</f>
        <v>https://www.airitibooks.com/Detail/Detail?PublicationID=P20201218054</v>
      </c>
    </row>
    <row r="871" spans="1:8" ht="21" customHeight="1">
      <c r="A871" s="10" t="s">
        <v>24</v>
      </c>
      <c r="B871" s="10" t="s">
        <v>2885</v>
      </c>
      <c r="C871" s="10" t="s">
        <v>144</v>
      </c>
      <c r="D871" s="10" t="s">
        <v>143</v>
      </c>
      <c r="E871" s="10" t="s">
        <v>133</v>
      </c>
      <c r="F871" s="10" t="s">
        <v>142</v>
      </c>
      <c r="G871" s="10" t="s">
        <v>141</v>
      </c>
      <c r="H871" s="11" t="str">
        <f>HYPERLINK("https://www.airitibooks.com/Detail/Detail?PublicationID=P20201218059", "https://www.airitibooks.com/Detail/Detail?PublicationID=P20201218059")</f>
        <v>https://www.airitibooks.com/Detail/Detail?PublicationID=P20201218059</v>
      </c>
    </row>
    <row r="872" spans="1:8" ht="21" customHeight="1">
      <c r="A872" s="10" t="s">
        <v>2886</v>
      </c>
      <c r="B872" s="10" t="s">
        <v>2887</v>
      </c>
      <c r="C872" s="10" t="s">
        <v>144</v>
      </c>
      <c r="D872" s="10" t="s">
        <v>143</v>
      </c>
      <c r="E872" s="10" t="s">
        <v>133</v>
      </c>
      <c r="F872" s="10" t="s">
        <v>142</v>
      </c>
      <c r="G872" s="10" t="s">
        <v>141</v>
      </c>
      <c r="H872" s="11" t="str">
        <f>HYPERLINK("https://www.airitibooks.com/Detail/Detail?PublicationID=P20201218061", "https://www.airitibooks.com/Detail/Detail?PublicationID=P20201218061")</f>
        <v>https://www.airitibooks.com/Detail/Detail?PublicationID=P20201218061</v>
      </c>
    </row>
    <row r="873" spans="1:8" ht="21" customHeight="1">
      <c r="A873" s="10" t="s">
        <v>2888</v>
      </c>
      <c r="B873" s="10" t="s">
        <v>2889</v>
      </c>
      <c r="C873" s="10" t="s">
        <v>144</v>
      </c>
      <c r="D873" s="10" t="s">
        <v>143</v>
      </c>
      <c r="E873" s="10" t="s">
        <v>133</v>
      </c>
      <c r="F873" s="10" t="s">
        <v>142</v>
      </c>
      <c r="G873" s="10" t="s">
        <v>141</v>
      </c>
      <c r="H873" s="11" t="str">
        <f>HYPERLINK("https://www.airitibooks.com/Detail/Detail?PublicationID=P20201218062", "https://www.airitibooks.com/Detail/Detail?PublicationID=P20201218062")</f>
        <v>https://www.airitibooks.com/Detail/Detail?PublicationID=P20201218062</v>
      </c>
    </row>
    <row r="874" spans="1:8" ht="21" customHeight="1">
      <c r="A874" s="10" t="s">
        <v>2890</v>
      </c>
      <c r="B874" s="10" t="s">
        <v>2891</v>
      </c>
      <c r="C874" s="10" t="s">
        <v>144</v>
      </c>
      <c r="D874" s="10" t="s">
        <v>143</v>
      </c>
      <c r="E874" s="10" t="s">
        <v>133</v>
      </c>
      <c r="F874" s="10" t="s">
        <v>142</v>
      </c>
      <c r="G874" s="10" t="s">
        <v>141</v>
      </c>
      <c r="H874" s="11" t="str">
        <f>HYPERLINK("https://www.airitibooks.com/Detail/Detail?PublicationID=P20201218063", "https://www.airitibooks.com/Detail/Detail?PublicationID=P20201218063")</f>
        <v>https://www.airitibooks.com/Detail/Detail?PublicationID=P20201218063</v>
      </c>
    </row>
    <row r="875" spans="1:8" ht="21" customHeight="1">
      <c r="A875" s="10" t="s">
        <v>2892</v>
      </c>
      <c r="B875" s="10" t="s">
        <v>2893</v>
      </c>
      <c r="C875" s="10" t="s">
        <v>144</v>
      </c>
      <c r="D875" s="10" t="s">
        <v>143</v>
      </c>
      <c r="E875" s="10" t="s">
        <v>133</v>
      </c>
      <c r="F875" s="10" t="s">
        <v>142</v>
      </c>
      <c r="G875" s="10" t="s">
        <v>141</v>
      </c>
      <c r="H875" s="11" t="str">
        <f>HYPERLINK("https://www.airitibooks.com/Detail/Detail?PublicationID=P20201218064", "https://www.airitibooks.com/Detail/Detail?PublicationID=P20201218064")</f>
        <v>https://www.airitibooks.com/Detail/Detail?PublicationID=P20201218064</v>
      </c>
    </row>
    <row r="876" spans="1:8" ht="21" customHeight="1">
      <c r="A876" s="10" t="s">
        <v>25</v>
      </c>
      <c r="B876" s="10" t="s">
        <v>2894</v>
      </c>
      <c r="C876" s="10" t="s">
        <v>144</v>
      </c>
      <c r="D876" s="10" t="s">
        <v>26</v>
      </c>
      <c r="E876" s="10" t="s">
        <v>133</v>
      </c>
      <c r="F876" s="10" t="s">
        <v>183</v>
      </c>
      <c r="G876" s="10" t="s">
        <v>2393</v>
      </c>
      <c r="H876" s="11" t="str">
        <f>HYPERLINK("https://www.airitibooks.com/Detail/Detail?PublicationID=P20201218066", "https://www.airitibooks.com/Detail/Detail?PublicationID=P20201218066")</f>
        <v>https://www.airitibooks.com/Detail/Detail?PublicationID=P20201218066</v>
      </c>
    </row>
    <row r="877" spans="1:8" ht="21" customHeight="1">
      <c r="A877" s="10" t="s">
        <v>80</v>
      </c>
      <c r="B877" s="10" t="s">
        <v>2895</v>
      </c>
      <c r="C877" s="10" t="s">
        <v>144</v>
      </c>
      <c r="D877" s="10" t="s">
        <v>26</v>
      </c>
      <c r="E877" s="10" t="s">
        <v>133</v>
      </c>
      <c r="F877" s="10" t="s">
        <v>183</v>
      </c>
      <c r="G877" s="10" t="s">
        <v>213</v>
      </c>
      <c r="H877" s="11" t="str">
        <f>HYPERLINK("https://www.airitibooks.com/Detail/Detail?PublicationID=P20201218071", "https://www.airitibooks.com/Detail/Detail?PublicationID=P20201218071")</f>
        <v>https://www.airitibooks.com/Detail/Detail?PublicationID=P20201218071</v>
      </c>
    </row>
    <row r="878" spans="1:8" ht="21" customHeight="1">
      <c r="A878" s="10" t="s">
        <v>81</v>
      </c>
      <c r="B878" s="10" t="s">
        <v>2896</v>
      </c>
      <c r="C878" s="10" t="s">
        <v>144</v>
      </c>
      <c r="D878" s="10" t="s">
        <v>2897</v>
      </c>
      <c r="E878" s="10" t="s">
        <v>133</v>
      </c>
      <c r="F878" s="10" t="s">
        <v>183</v>
      </c>
      <c r="G878" s="10" t="s">
        <v>2393</v>
      </c>
      <c r="H878" s="11" t="str">
        <f>HYPERLINK("https://www.airitibooks.com/Detail/Detail?PublicationID=P20201218076", "https://www.airitibooks.com/Detail/Detail?PublicationID=P20201218076")</f>
        <v>https://www.airitibooks.com/Detail/Detail?PublicationID=P20201218076</v>
      </c>
    </row>
    <row r="879" spans="1:8" ht="21" customHeight="1">
      <c r="A879" s="10" t="s">
        <v>2898</v>
      </c>
      <c r="B879" s="10" t="s">
        <v>2899</v>
      </c>
      <c r="C879" s="10" t="s">
        <v>144</v>
      </c>
      <c r="D879" s="10" t="s">
        <v>28</v>
      </c>
      <c r="E879" s="10" t="s">
        <v>133</v>
      </c>
      <c r="F879" s="10" t="s">
        <v>142</v>
      </c>
      <c r="G879" s="10" t="s">
        <v>141</v>
      </c>
      <c r="H879" s="11" t="str">
        <f>HYPERLINK("https://www.airitibooks.com/Detail/Detail?PublicationID=P20201218079", "https://www.airitibooks.com/Detail/Detail?PublicationID=P20201218079")</f>
        <v>https://www.airitibooks.com/Detail/Detail?PublicationID=P20201218079</v>
      </c>
    </row>
    <row r="880" spans="1:8" ht="21" customHeight="1">
      <c r="A880" s="10" t="s">
        <v>2900</v>
      </c>
      <c r="B880" s="10" t="s">
        <v>2901</v>
      </c>
      <c r="C880" s="10" t="s">
        <v>144</v>
      </c>
      <c r="D880" s="10" t="s">
        <v>2902</v>
      </c>
      <c r="E880" s="10" t="s">
        <v>133</v>
      </c>
      <c r="F880" s="10" t="s">
        <v>142</v>
      </c>
      <c r="G880" s="10" t="s">
        <v>141</v>
      </c>
      <c r="H880" s="11" t="str">
        <f>HYPERLINK("https://www.airitibooks.com/Detail/Detail?PublicationID=P20201218080", "https://www.airitibooks.com/Detail/Detail?PublicationID=P20201218080")</f>
        <v>https://www.airitibooks.com/Detail/Detail?PublicationID=P20201218080</v>
      </c>
    </row>
    <row r="881" spans="1:8" ht="21" customHeight="1">
      <c r="A881" s="10" t="s">
        <v>82</v>
      </c>
      <c r="B881" s="10" t="s">
        <v>2903</v>
      </c>
      <c r="C881" s="10" t="s">
        <v>144</v>
      </c>
      <c r="D881" s="10" t="s">
        <v>2904</v>
      </c>
      <c r="E881" s="10" t="s">
        <v>133</v>
      </c>
      <c r="F881" s="10" t="s">
        <v>142</v>
      </c>
      <c r="G881" s="10" t="s">
        <v>141</v>
      </c>
      <c r="H881" s="11" t="str">
        <f>HYPERLINK("https://www.airitibooks.com/Detail/Detail?PublicationID=P20201218081", "https://www.airitibooks.com/Detail/Detail?PublicationID=P20201218081")</f>
        <v>https://www.airitibooks.com/Detail/Detail?PublicationID=P20201218081</v>
      </c>
    </row>
    <row r="882" spans="1:8" ht="21" customHeight="1">
      <c r="A882" s="10" t="s">
        <v>2905</v>
      </c>
      <c r="B882" s="10" t="s">
        <v>2906</v>
      </c>
      <c r="C882" s="10" t="s">
        <v>176</v>
      </c>
      <c r="D882" s="10" t="s">
        <v>83</v>
      </c>
      <c r="E882" s="10" t="s">
        <v>133</v>
      </c>
      <c r="F882" s="10" t="s">
        <v>183</v>
      </c>
      <c r="G882" s="10" t="s">
        <v>213</v>
      </c>
      <c r="H882" s="11" t="str">
        <f>HYPERLINK("https://www.airitibooks.com/Detail/Detail?PublicationID=P20201218087", "https://www.airitibooks.com/Detail/Detail?PublicationID=P20201218087")</f>
        <v>https://www.airitibooks.com/Detail/Detail?PublicationID=P20201218087</v>
      </c>
    </row>
    <row r="883" spans="1:8" ht="21" customHeight="1">
      <c r="A883" s="10" t="s">
        <v>86</v>
      </c>
      <c r="B883" s="10" t="s">
        <v>2907</v>
      </c>
      <c r="C883" s="10" t="s">
        <v>176</v>
      </c>
      <c r="D883" s="10" t="s">
        <v>2908</v>
      </c>
      <c r="E883" s="10" t="s">
        <v>133</v>
      </c>
      <c r="F883" s="10" t="s">
        <v>142</v>
      </c>
      <c r="G883" s="10" t="s">
        <v>2549</v>
      </c>
      <c r="H883" s="11" t="str">
        <f>HYPERLINK("https://www.airitibooks.com/Detail/Detail?PublicationID=P20201218088", "https://www.airitibooks.com/Detail/Detail?PublicationID=P20201218088")</f>
        <v>https://www.airitibooks.com/Detail/Detail?PublicationID=P20201218088</v>
      </c>
    </row>
    <row r="884" spans="1:8" ht="21" customHeight="1">
      <c r="A884" s="10" t="s">
        <v>2909</v>
      </c>
      <c r="B884" s="10" t="s">
        <v>2910</v>
      </c>
      <c r="C884" s="10" t="s">
        <v>2911</v>
      </c>
      <c r="D884" s="10" t="s">
        <v>2912</v>
      </c>
      <c r="E884" s="10" t="s">
        <v>133</v>
      </c>
      <c r="F884" s="10" t="s">
        <v>163</v>
      </c>
      <c r="G884" s="10" t="s">
        <v>1347</v>
      </c>
      <c r="H884" s="11" t="str">
        <f>HYPERLINK("https://www.airitibooks.com/Detail/Detail?PublicationID=P20201218574", "https://www.airitibooks.com/Detail/Detail?PublicationID=P20201218574")</f>
        <v>https://www.airitibooks.com/Detail/Detail?PublicationID=P20201218574</v>
      </c>
    </row>
    <row r="885" spans="1:8" ht="21" customHeight="1">
      <c r="A885" s="10" t="s">
        <v>2913</v>
      </c>
      <c r="B885" s="10" t="s">
        <v>2914</v>
      </c>
      <c r="C885" s="10" t="s">
        <v>253</v>
      </c>
      <c r="D885" s="10" t="s">
        <v>2915</v>
      </c>
      <c r="E885" s="10" t="s">
        <v>2916</v>
      </c>
      <c r="F885" s="10" t="s">
        <v>163</v>
      </c>
      <c r="G885" s="10" t="s">
        <v>494</v>
      </c>
      <c r="H885" s="11" t="str">
        <f>HYPERLINK("https://www.airitibooks.com/Detail/Detail?PublicationID=P20201222055", "https://www.airitibooks.com/Detail/Detail?PublicationID=P20201222055")</f>
        <v>https://www.airitibooks.com/Detail/Detail?PublicationID=P20201222055</v>
      </c>
    </row>
    <row r="886" spans="1:8" ht="21" customHeight="1">
      <c r="A886" s="10" t="s">
        <v>2917</v>
      </c>
      <c r="B886" s="10" t="s">
        <v>2918</v>
      </c>
      <c r="C886" s="10" t="s">
        <v>253</v>
      </c>
      <c r="D886" s="10" t="s">
        <v>1691</v>
      </c>
      <c r="E886" s="10" t="s">
        <v>2919</v>
      </c>
      <c r="F886" s="10" t="s">
        <v>183</v>
      </c>
      <c r="G886" s="10" t="s">
        <v>213</v>
      </c>
      <c r="H886" s="11" t="str">
        <f>HYPERLINK("https://www.airitibooks.com/Detail/Detail?PublicationID=P20201222056", "https://www.airitibooks.com/Detail/Detail?PublicationID=P20201222056")</f>
        <v>https://www.airitibooks.com/Detail/Detail?PublicationID=P20201222056</v>
      </c>
    </row>
    <row r="887" spans="1:8" ht="21" customHeight="1">
      <c r="A887" s="10" t="s">
        <v>2920</v>
      </c>
      <c r="B887" s="10" t="s">
        <v>2921</v>
      </c>
      <c r="C887" s="10" t="s">
        <v>249</v>
      </c>
      <c r="D887" s="10" t="s">
        <v>248</v>
      </c>
      <c r="E887" s="10" t="s">
        <v>214</v>
      </c>
      <c r="F887" s="10" t="s">
        <v>163</v>
      </c>
      <c r="G887" s="10" t="s">
        <v>162</v>
      </c>
      <c r="H887" s="11" t="str">
        <f>HYPERLINK("https://www.airitibooks.com/Detail/Detail?PublicationID=P20201231147", "https://www.airitibooks.com/Detail/Detail?PublicationID=P20201231147")</f>
        <v>https://www.airitibooks.com/Detail/Detail?PublicationID=P20201231147</v>
      </c>
    </row>
    <row r="888" spans="1:8" ht="21" customHeight="1">
      <c r="A888" s="10" t="s">
        <v>2922</v>
      </c>
      <c r="B888" s="10" t="s">
        <v>2923</v>
      </c>
      <c r="C888" s="10" t="s">
        <v>249</v>
      </c>
      <c r="D888" s="10" t="s">
        <v>2924</v>
      </c>
      <c r="E888" s="10" t="s">
        <v>133</v>
      </c>
      <c r="F888" s="10" t="s">
        <v>163</v>
      </c>
      <c r="G888" s="10" t="s">
        <v>162</v>
      </c>
      <c r="H888" s="11" t="str">
        <f>HYPERLINK("https://www.airitibooks.com/Detail/Detail?PublicationID=P20201231151", "https://www.airitibooks.com/Detail/Detail?PublicationID=P20201231151")</f>
        <v>https://www.airitibooks.com/Detail/Detail?PublicationID=P20201231151</v>
      </c>
    </row>
    <row r="889" spans="1:8" ht="21" customHeight="1">
      <c r="A889" s="10" t="s">
        <v>2925</v>
      </c>
      <c r="B889" s="10" t="s">
        <v>2926</v>
      </c>
      <c r="C889" s="10" t="s">
        <v>249</v>
      </c>
      <c r="D889" s="10" t="s">
        <v>2140</v>
      </c>
      <c r="E889" s="10" t="s">
        <v>133</v>
      </c>
      <c r="F889" s="10" t="s">
        <v>163</v>
      </c>
      <c r="G889" s="10" t="s">
        <v>162</v>
      </c>
      <c r="H889" s="11" t="str">
        <f>HYPERLINK("https://www.airitibooks.com/Detail/Detail?PublicationID=P20201231152", "https://www.airitibooks.com/Detail/Detail?PublicationID=P20201231152")</f>
        <v>https://www.airitibooks.com/Detail/Detail?PublicationID=P20201231152</v>
      </c>
    </row>
    <row r="890" spans="1:8" ht="21" customHeight="1">
      <c r="A890" s="10" t="s">
        <v>2927</v>
      </c>
      <c r="B890" s="10" t="s">
        <v>2928</v>
      </c>
      <c r="C890" s="10" t="s">
        <v>249</v>
      </c>
      <c r="D890" s="10" t="s">
        <v>2929</v>
      </c>
      <c r="E890" s="10" t="s">
        <v>133</v>
      </c>
      <c r="F890" s="10" t="s">
        <v>163</v>
      </c>
      <c r="G890" s="10" t="s">
        <v>162</v>
      </c>
      <c r="H890" s="11" t="str">
        <f>HYPERLINK("https://www.airitibooks.com/Detail/Detail?PublicationID=P20201231155", "https://www.airitibooks.com/Detail/Detail?PublicationID=P20201231155")</f>
        <v>https://www.airitibooks.com/Detail/Detail?PublicationID=P20201231155</v>
      </c>
    </row>
    <row r="891" spans="1:8" ht="21" customHeight="1">
      <c r="A891" s="10" t="s">
        <v>2930</v>
      </c>
      <c r="B891" s="10" t="s">
        <v>2931</v>
      </c>
      <c r="C891" s="10" t="s">
        <v>249</v>
      </c>
      <c r="D891" s="10" t="s">
        <v>2140</v>
      </c>
      <c r="E891" s="10" t="s">
        <v>133</v>
      </c>
      <c r="F891" s="10" t="s">
        <v>163</v>
      </c>
      <c r="G891" s="10" t="s">
        <v>162</v>
      </c>
      <c r="H891" s="11" t="str">
        <f>HYPERLINK("https://www.airitibooks.com/Detail/Detail?PublicationID=P20201231158", "https://www.airitibooks.com/Detail/Detail?PublicationID=P20201231158")</f>
        <v>https://www.airitibooks.com/Detail/Detail?PublicationID=P20201231158</v>
      </c>
    </row>
    <row r="892" spans="1:8" ht="21" customHeight="1">
      <c r="A892" s="10" t="s">
        <v>2932</v>
      </c>
      <c r="B892" s="10" t="s">
        <v>2933</v>
      </c>
      <c r="C892" s="10" t="s">
        <v>249</v>
      </c>
      <c r="D892" s="10" t="s">
        <v>2214</v>
      </c>
      <c r="E892" s="10" t="s">
        <v>133</v>
      </c>
      <c r="F892" s="10" t="s">
        <v>163</v>
      </c>
      <c r="G892" s="10" t="s">
        <v>162</v>
      </c>
      <c r="H892" s="11" t="str">
        <f>HYPERLINK("https://www.airitibooks.com/Detail/Detail?PublicationID=P20201231159", "https://www.airitibooks.com/Detail/Detail?PublicationID=P20201231159")</f>
        <v>https://www.airitibooks.com/Detail/Detail?PublicationID=P20201231159</v>
      </c>
    </row>
    <row r="893" spans="1:8" ht="21" customHeight="1">
      <c r="A893" s="10" t="s">
        <v>2934</v>
      </c>
      <c r="B893" s="10" t="s">
        <v>2935</v>
      </c>
      <c r="C893" s="10" t="s">
        <v>249</v>
      </c>
      <c r="D893" s="10" t="s">
        <v>2936</v>
      </c>
      <c r="E893" s="10" t="s">
        <v>133</v>
      </c>
      <c r="F893" s="10" t="s">
        <v>163</v>
      </c>
      <c r="G893" s="10" t="s">
        <v>162</v>
      </c>
      <c r="H893" s="11" t="str">
        <f>HYPERLINK("https://www.airitibooks.com/Detail/Detail?PublicationID=P20201231161", "https://www.airitibooks.com/Detail/Detail?PublicationID=P20201231161")</f>
        <v>https://www.airitibooks.com/Detail/Detail?PublicationID=P20201231161</v>
      </c>
    </row>
    <row r="894" spans="1:8" ht="21" customHeight="1">
      <c r="A894" s="10" t="s">
        <v>2937</v>
      </c>
      <c r="B894" s="10" t="s">
        <v>2938</v>
      </c>
      <c r="C894" s="10" t="s">
        <v>249</v>
      </c>
      <c r="D894" s="10" t="s">
        <v>2939</v>
      </c>
      <c r="E894" s="10" t="s">
        <v>133</v>
      </c>
      <c r="F894" s="10" t="s">
        <v>163</v>
      </c>
      <c r="G894" s="10" t="s">
        <v>162</v>
      </c>
      <c r="H894" s="11" t="str">
        <f>HYPERLINK("https://www.airitibooks.com/Detail/Detail?PublicationID=P20201231164", "https://www.airitibooks.com/Detail/Detail?PublicationID=P20201231164")</f>
        <v>https://www.airitibooks.com/Detail/Detail?PublicationID=P20201231164</v>
      </c>
    </row>
    <row r="895" spans="1:8" ht="21" customHeight="1">
      <c r="A895" s="10" t="s">
        <v>2940</v>
      </c>
      <c r="B895" s="10" t="s">
        <v>2941</v>
      </c>
      <c r="C895" s="10" t="s">
        <v>157</v>
      </c>
      <c r="D895" s="10" t="s">
        <v>2942</v>
      </c>
      <c r="E895" s="10" t="s">
        <v>133</v>
      </c>
      <c r="F895" s="10" t="s">
        <v>142</v>
      </c>
      <c r="G895" s="10" t="s">
        <v>141</v>
      </c>
      <c r="H895" s="11" t="str">
        <f>HYPERLINK("https://www.airitibooks.com/Detail/Detail?PublicationID=P20201231167", "https://www.airitibooks.com/Detail/Detail?PublicationID=P20201231167")</f>
        <v>https://www.airitibooks.com/Detail/Detail?PublicationID=P20201231167</v>
      </c>
    </row>
    <row r="896" spans="1:8" ht="21" customHeight="1">
      <c r="A896" s="10" t="s">
        <v>2943</v>
      </c>
      <c r="B896" s="10" t="s">
        <v>2944</v>
      </c>
      <c r="C896" s="10" t="s">
        <v>157</v>
      </c>
      <c r="D896" s="10" t="s">
        <v>27</v>
      </c>
      <c r="E896" s="10" t="s">
        <v>133</v>
      </c>
      <c r="F896" s="10" t="s">
        <v>142</v>
      </c>
      <c r="G896" s="10" t="s">
        <v>141</v>
      </c>
      <c r="H896" s="11" t="str">
        <f>HYPERLINK("https://www.airitibooks.com/Detail/Detail?PublicationID=P20201231172", "https://www.airitibooks.com/Detail/Detail?PublicationID=P20201231172")</f>
        <v>https://www.airitibooks.com/Detail/Detail?PublicationID=P20201231172</v>
      </c>
    </row>
    <row r="897" spans="1:8" ht="21" customHeight="1">
      <c r="A897" s="10" t="s">
        <v>2945</v>
      </c>
      <c r="B897" s="10" t="s">
        <v>2946</v>
      </c>
      <c r="C897" s="10" t="s">
        <v>157</v>
      </c>
      <c r="D897" s="10" t="s">
        <v>219</v>
      </c>
      <c r="E897" s="10" t="s">
        <v>133</v>
      </c>
      <c r="F897" s="10" t="s">
        <v>142</v>
      </c>
      <c r="G897" s="10" t="s">
        <v>141</v>
      </c>
      <c r="H897" s="11" t="str">
        <f>HYPERLINK("https://www.airitibooks.com/Detail/Detail?PublicationID=P20201231176", "https://www.airitibooks.com/Detail/Detail?PublicationID=P20201231176")</f>
        <v>https://www.airitibooks.com/Detail/Detail?PublicationID=P20201231176</v>
      </c>
    </row>
    <row r="898" spans="1:8" ht="21" customHeight="1">
      <c r="A898" s="10" t="s">
        <v>29</v>
      </c>
      <c r="B898" s="10" t="s">
        <v>2947</v>
      </c>
      <c r="C898" s="10" t="s">
        <v>157</v>
      </c>
      <c r="D898" s="10" t="s">
        <v>2948</v>
      </c>
      <c r="E898" s="10" t="s">
        <v>133</v>
      </c>
      <c r="F898" s="10" t="s">
        <v>142</v>
      </c>
      <c r="G898" s="10" t="s">
        <v>141</v>
      </c>
      <c r="H898" s="11" t="str">
        <f>HYPERLINK("https://www.airitibooks.com/Detail/Detail?PublicationID=P20201231191", "https://www.airitibooks.com/Detail/Detail?PublicationID=P20201231191")</f>
        <v>https://www.airitibooks.com/Detail/Detail?PublicationID=P20201231191</v>
      </c>
    </row>
    <row r="899" spans="1:8" ht="21" customHeight="1">
      <c r="A899" s="10" t="s">
        <v>99</v>
      </c>
      <c r="B899" s="10" t="s">
        <v>2949</v>
      </c>
      <c r="C899" s="10" t="s">
        <v>176</v>
      </c>
      <c r="D899" s="10" t="s">
        <v>2950</v>
      </c>
      <c r="E899" s="10" t="s">
        <v>133</v>
      </c>
      <c r="F899" s="10" t="s">
        <v>183</v>
      </c>
      <c r="G899" s="10" t="s">
        <v>213</v>
      </c>
      <c r="H899" s="11" t="str">
        <f>HYPERLINK("https://www.airitibooks.com/Detail/Detail?PublicationID=P20201231253", "https://www.airitibooks.com/Detail/Detail?PublicationID=P20201231253")</f>
        <v>https://www.airitibooks.com/Detail/Detail?PublicationID=P20201231253</v>
      </c>
    </row>
    <row r="900" spans="1:8" ht="21" customHeight="1">
      <c r="A900" s="10" t="s">
        <v>100</v>
      </c>
      <c r="B900" s="10" t="s">
        <v>2951</v>
      </c>
      <c r="C900" s="10" t="s">
        <v>176</v>
      </c>
      <c r="D900" s="10" t="s">
        <v>179</v>
      </c>
      <c r="E900" s="10" t="s">
        <v>133</v>
      </c>
      <c r="F900" s="10" t="s">
        <v>152</v>
      </c>
      <c r="G900" s="10" t="s">
        <v>359</v>
      </c>
      <c r="H900" s="11" t="str">
        <f>HYPERLINK("https://www.airitibooks.com/Detail/Detail?PublicationID=P20201231254", "https://www.airitibooks.com/Detail/Detail?PublicationID=P20201231254")</f>
        <v>https://www.airitibooks.com/Detail/Detail?PublicationID=P20201231254</v>
      </c>
    </row>
    <row r="901" spans="1:8" ht="21" customHeight="1">
      <c r="A901" s="10" t="s">
        <v>2952</v>
      </c>
      <c r="B901" s="10" t="s">
        <v>2953</v>
      </c>
      <c r="C901" s="10" t="s">
        <v>2954</v>
      </c>
      <c r="D901" s="10" t="s">
        <v>2955</v>
      </c>
      <c r="E901" s="10" t="s">
        <v>133</v>
      </c>
      <c r="F901" s="10" t="s">
        <v>163</v>
      </c>
      <c r="G901" s="10" t="s">
        <v>420</v>
      </c>
      <c r="H901" s="11" t="str">
        <f>HYPERLINK("https://www.airitibooks.com/Detail/Detail?PublicationID=P20201231402", "https://www.airitibooks.com/Detail/Detail?PublicationID=P20201231402")</f>
        <v>https://www.airitibooks.com/Detail/Detail?PublicationID=P20201231402</v>
      </c>
    </row>
    <row r="902" spans="1:8" ht="21" customHeight="1">
      <c r="A902" s="10" t="s">
        <v>2956</v>
      </c>
      <c r="B902" s="10" t="s">
        <v>2957</v>
      </c>
      <c r="C902" s="10" t="s">
        <v>2954</v>
      </c>
      <c r="D902" s="10" t="s">
        <v>2958</v>
      </c>
      <c r="E902" s="10" t="s">
        <v>133</v>
      </c>
      <c r="F902" s="10" t="s">
        <v>208</v>
      </c>
      <c r="G902" s="10" t="s">
        <v>1637</v>
      </c>
      <c r="H902" s="11" t="str">
        <f>HYPERLINK("https://www.airitibooks.com/Detail/Detail?PublicationID=P20201231403", "https://www.airitibooks.com/Detail/Detail?PublicationID=P20201231403")</f>
        <v>https://www.airitibooks.com/Detail/Detail?PublicationID=P20201231403</v>
      </c>
    </row>
    <row r="903" spans="1:8" ht="21" customHeight="1">
      <c r="A903" s="10" t="s">
        <v>1</v>
      </c>
      <c r="B903" s="10" t="s">
        <v>2959</v>
      </c>
      <c r="C903" s="10" t="s">
        <v>176</v>
      </c>
      <c r="D903" s="10" t="s">
        <v>101</v>
      </c>
      <c r="E903" s="10" t="s">
        <v>153</v>
      </c>
      <c r="F903" s="10" t="s">
        <v>126</v>
      </c>
      <c r="G903" s="10" t="s">
        <v>2960</v>
      </c>
      <c r="H903" s="11" t="str">
        <f>HYPERLINK("https://www.airitibooks.com/Detail/Detail?PublicationID=P20210106002", "https://www.airitibooks.com/Detail/Detail?PublicationID=P20210106002")</f>
        <v>https://www.airitibooks.com/Detail/Detail?PublicationID=P20210106002</v>
      </c>
    </row>
    <row r="904" spans="1:8" ht="21" customHeight="1">
      <c r="A904" s="10" t="s">
        <v>65</v>
      </c>
      <c r="B904" s="10" t="s">
        <v>2961</v>
      </c>
      <c r="C904" s="10" t="s">
        <v>1557</v>
      </c>
      <c r="D904" s="10" t="s">
        <v>17</v>
      </c>
      <c r="E904" s="10" t="s">
        <v>133</v>
      </c>
      <c r="F904" s="10" t="s">
        <v>152</v>
      </c>
      <c r="G904" s="10" t="s">
        <v>151</v>
      </c>
      <c r="H904" s="11" t="str">
        <f>HYPERLINK("https://www.airitibooks.com/Detail/Detail?PublicationID=P20210111016", "https://www.airitibooks.com/Detail/Detail?PublicationID=P20210111016")</f>
        <v>https://www.airitibooks.com/Detail/Detail?PublicationID=P20210111016</v>
      </c>
    </row>
    <row r="905" spans="1:8" ht="21" customHeight="1">
      <c r="A905" s="10" t="s">
        <v>77</v>
      </c>
      <c r="B905" s="10" t="s">
        <v>2962</v>
      </c>
      <c r="C905" s="10" t="s">
        <v>1557</v>
      </c>
      <c r="D905" s="10" t="s">
        <v>2963</v>
      </c>
      <c r="E905" s="10" t="s">
        <v>133</v>
      </c>
      <c r="F905" s="10" t="s">
        <v>183</v>
      </c>
      <c r="G905" s="10" t="s">
        <v>213</v>
      </c>
      <c r="H905" s="11" t="str">
        <f>HYPERLINK("https://www.airitibooks.com/Detail/Detail?PublicationID=P20210111019", "https://www.airitibooks.com/Detail/Detail?PublicationID=P20210111019")</f>
        <v>https://www.airitibooks.com/Detail/Detail?PublicationID=P20210111019</v>
      </c>
    </row>
    <row r="906" spans="1:8" ht="21" customHeight="1">
      <c r="A906" s="10" t="s">
        <v>85</v>
      </c>
      <c r="B906" s="10" t="s">
        <v>2964</v>
      </c>
      <c r="C906" s="10" t="s">
        <v>1557</v>
      </c>
      <c r="D906" s="10" t="s">
        <v>2808</v>
      </c>
      <c r="E906" s="10" t="s">
        <v>133</v>
      </c>
      <c r="F906" s="10" t="s">
        <v>152</v>
      </c>
      <c r="G906" s="10" t="s">
        <v>151</v>
      </c>
      <c r="H906" s="11" t="str">
        <f>HYPERLINK("https://www.airitibooks.com/Detail/Detail?PublicationID=P20210111020", "https://www.airitibooks.com/Detail/Detail?PublicationID=P20210111020")</f>
        <v>https://www.airitibooks.com/Detail/Detail?PublicationID=P20210111020</v>
      </c>
    </row>
    <row r="907" spans="1:8" ht="21" customHeight="1">
      <c r="A907" s="10" t="s">
        <v>2965</v>
      </c>
      <c r="B907" s="10" t="s">
        <v>2966</v>
      </c>
      <c r="C907" s="10" t="s">
        <v>2967</v>
      </c>
      <c r="D907" s="10" t="s">
        <v>41</v>
      </c>
      <c r="E907" s="10" t="s">
        <v>133</v>
      </c>
      <c r="F907" s="10" t="s">
        <v>152</v>
      </c>
      <c r="G907" s="10" t="s">
        <v>359</v>
      </c>
      <c r="H907" s="11" t="str">
        <f>HYPERLINK("https://www.airitibooks.com/Detail/Detail?PublicationID=P20210111025", "https://www.airitibooks.com/Detail/Detail?PublicationID=P20210111025")</f>
        <v>https://www.airitibooks.com/Detail/Detail?PublicationID=P20210111025</v>
      </c>
    </row>
    <row r="908" spans="1:8" ht="21" customHeight="1">
      <c r="A908" s="10" t="s">
        <v>66</v>
      </c>
      <c r="B908" s="10" t="s">
        <v>2968</v>
      </c>
      <c r="C908" s="10" t="s">
        <v>357</v>
      </c>
      <c r="D908" s="10" t="s">
        <v>67</v>
      </c>
      <c r="E908" s="10" t="s">
        <v>133</v>
      </c>
      <c r="F908" s="10" t="s">
        <v>696</v>
      </c>
      <c r="G908" s="10" t="s">
        <v>697</v>
      </c>
      <c r="H908" s="11" t="str">
        <f>HYPERLINK("https://www.airitibooks.com/Detail/Detail?PublicationID=P20210111027", "https://www.airitibooks.com/Detail/Detail?PublicationID=P20210111027")</f>
        <v>https://www.airitibooks.com/Detail/Detail?PublicationID=P20210111027</v>
      </c>
    </row>
    <row r="909" spans="1:8" ht="21" customHeight="1">
      <c r="A909" s="10" t="s">
        <v>2969</v>
      </c>
      <c r="B909" s="10" t="s">
        <v>2970</v>
      </c>
      <c r="C909" s="10" t="s">
        <v>690</v>
      </c>
      <c r="D909" s="10" t="s">
        <v>2971</v>
      </c>
      <c r="E909" s="10" t="s">
        <v>133</v>
      </c>
      <c r="F909" s="10" t="s">
        <v>142</v>
      </c>
      <c r="G909" s="10" t="s">
        <v>141</v>
      </c>
      <c r="H909" s="11" t="str">
        <f>HYPERLINK("https://www.airitibooks.com/Detail/Detail?PublicationID=P20210111037", "https://www.airitibooks.com/Detail/Detail?PublicationID=P20210111037")</f>
        <v>https://www.airitibooks.com/Detail/Detail?PublicationID=P20210111037</v>
      </c>
    </row>
    <row r="910" spans="1:8" ht="21" customHeight="1">
      <c r="A910" s="10" t="s">
        <v>2972</v>
      </c>
      <c r="B910" s="10" t="s">
        <v>2973</v>
      </c>
      <c r="C910" s="10" t="s">
        <v>690</v>
      </c>
      <c r="D910" s="10" t="s">
        <v>2974</v>
      </c>
      <c r="E910" s="10" t="s">
        <v>133</v>
      </c>
      <c r="F910" s="10" t="s">
        <v>142</v>
      </c>
      <c r="G910" s="10" t="s">
        <v>141</v>
      </c>
      <c r="H910" s="11" t="str">
        <f>HYPERLINK("https://www.airitibooks.com/Detail/Detail?PublicationID=P20210111039", "https://www.airitibooks.com/Detail/Detail?PublicationID=P20210111039")</f>
        <v>https://www.airitibooks.com/Detail/Detail?PublicationID=P20210111039</v>
      </c>
    </row>
    <row r="911" spans="1:8" ht="21" customHeight="1">
      <c r="A911" s="10" t="s">
        <v>2975</v>
      </c>
      <c r="B911" s="10" t="s">
        <v>2976</v>
      </c>
      <c r="C911" s="10" t="s">
        <v>1512</v>
      </c>
      <c r="D911" s="10" t="s">
        <v>2977</v>
      </c>
      <c r="E911" s="10" t="s">
        <v>133</v>
      </c>
      <c r="F911" s="10" t="s">
        <v>183</v>
      </c>
      <c r="G911" s="10" t="s">
        <v>2545</v>
      </c>
      <c r="H911" s="11" t="str">
        <f>HYPERLINK("https://www.airitibooks.com/Detail/Detail?PublicationID=P20210111055", "https://www.airitibooks.com/Detail/Detail?PublicationID=P20210111055")</f>
        <v>https://www.airitibooks.com/Detail/Detail?PublicationID=P20210111055</v>
      </c>
    </row>
    <row r="912" spans="1:8" ht="21" customHeight="1">
      <c r="A912" s="10" t="s">
        <v>2978</v>
      </c>
      <c r="B912" s="10" t="s">
        <v>2979</v>
      </c>
      <c r="C912" s="10" t="s">
        <v>1512</v>
      </c>
      <c r="D912" s="10" t="s">
        <v>2980</v>
      </c>
      <c r="E912" s="10" t="s">
        <v>133</v>
      </c>
      <c r="F912" s="10" t="s">
        <v>142</v>
      </c>
      <c r="G912" s="10" t="s">
        <v>141</v>
      </c>
      <c r="H912" s="11" t="str">
        <f>HYPERLINK("https://www.airitibooks.com/Detail/Detail?PublicationID=P20210111056", "https://www.airitibooks.com/Detail/Detail?PublicationID=P20210111056")</f>
        <v>https://www.airitibooks.com/Detail/Detail?PublicationID=P20210111056</v>
      </c>
    </row>
    <row r="913" spans="1:8" ht="21" customHeight="1">
      <c r="A913" s="10" t="s">
        <v>95</v>
      </c>
      <c r="B913" s="10" t="s">
        <v>2981</v>
      </c>
      <c r="C913" s="10" t="s">
        <v>176</v>
      </c>
      <c r="D913" s="10" t="s">
        <v>2982</v>
      </c>
      <c r="E913" s="10" t="s">
        <v>133</v>
      </c>
      <c r="F913" s="10" t="s">
        <v>152</v>
      </c>
      <c r="G913" s="10" t="s">
        <v>469</v>
      </c>
      <c r="H913" s="11" t="str">
        <f>HYPERLINK("https://www.airitibooks.com/Detail/Detail?PublicationID=P20210111064", "https://www.airitibooks.com/Detail/Detail?PublicationID=P20210111064")</f>
        <v>https://www.airitibooks.com/Detail/Detail?PublicationID=P20210111064</v>
      </c>
    </row>
    <row r="914" spans="1:8" ht="21" customHeight="1">
      <c r="A914" s="10" t="s">
        <v>2983</v>
      </c>
      <c r="B914" s="10" t="s">
        <v>2984</v>
      </c>
      <c r="C914" s="10" t="s">
        <v>1301</v>
      </c>
      <c r="D914" s="10" t="s">
        <v>2985</v>
      </c>
      <c r="E914" s="10" t="s">
        <v>133</v>
      </c>
      <c r="F914" s="10" t="s">
        <v>163</v>
      </c>
      <c r="G914" s="10" t="s">
        <v>162</v>
      </c>
      <c r="H914" s="11" t="str">
        <f>HYPERLINK("https://www.airitibooks.com/Detail/Detail?PublicationID=P20210111094", "https://www.airitibooks.com/Detail/Detail?PublicationID=P20210111094")</f>
        <v>https://www.airitibooks.com/Detail/Detail?PublicationID=P20210111094</v>
      </c>
    </row>
    <row r="915" spans="1:8" ht="21" customHeight="1">
      <c r="A915" s="10" t="s">
        <v>2986</v>
      </c>
      <c r="B915" s="10" t="s">
        <v>2987</v>
      </c>
      <c r="C915" s="10" t="s">
        <v>1477</v>
      </c>
      <c r="D915" s="10" t="s">
        <v>2988</v>
      </c>
      <c r="E915" s="10" t="s">
        <v>133</v>
      </c>
      <c r="F915" s="10" t="s">
        <v>152</v>
      </c>
      <c r="G915" s="10" t="s">
        <v>409</v>
      </c>
      <c r="H915" s="11" t="str">
        <f>HYPERLINK("https://www.airitibooks.com/Detail/Detail?PublicationID=P20210129022", "https://www.airitibooks.com/Detail/Detail?PublicationID=P20210129022")</f>
        <v>https://www.airitibooks.com/Detail/Detail?PublicationID=P20210129022</v>
      </c>
    </row>
    <row r="916" spans="1:8" ht="21" customHeight="1">
      <c r="A916" s="10" t="s">
        <v>2989</v>
      </c>
      <c r="B916" s="10" t="s">
        <v>2990</v>
      </c>
      <c r="C916" s="10" t="s">
        <v>2161</v>
      </c>
      <c r="D916" s="10" t="s">
        <v>2991</v>
      </c>
      <c r="E916" s="10" t="s">
        <v>133</v>
      </c>
      <c r="F916" s="10" t="s">
        <v>163</v>
      </c>
      <c r="G916" s="10" t="s">
        <v>162</v>
      </c>
      <c r="H916" s="11" t="str">
        <f>HYPERLINK("https://www.airitibooks.com/Detail/Detail?PublicationID=P20210129029", "https://www.airitibooks.com/Detail/Detail?PublicationID=P20210129029")</f>
        <v>https://www.airitibooks.com/Detail/Detail?PublicationID=P20210129029</v>
      </c>
    </row>
    <row r="917" spans="1:8" ht="21" customHeight="1">
      <c r="A917" s="10" t="s">
        <v>2992</v>
      </c>
      <c r="B917" s="10" t="s">
        <v>2993</v>
      </c>
      <c r="C917" s="10" t="s">
        <v>1976</v>
      </c>
      <c r="D917" s="10" t="s">
        <v>2994</v>
      </c>
      <c r="E917" s="10" t="s">
        <v>133</v>
      </c>
      <c r="F917" s="10" t="s">
        <v>163</v>
      </c>
      <c r="G917" s="10" t="s">
        <v>585</v>
      </c>
      <c r="H917" s="11" t="str">
        <f>HYPERLINK("https://www.airitibooks.com/Detail/Detail?PublicationID=P20210220009", "https://www.airitibooks.com/Detail/Detail?PublicationID=P20210220009")</f>
        <v>https://www.airitibooks.com/Detail/Detail?PublicationID=P20210220009</v>
      </c>
    </row>
    <row r="918" spans="1:8" ht="21" customHeight="1">
      <c r="A918" s="10" t="s">
        <v>53</v>
      </c>
      <c r="B918" s="10" t="s">
        <v>2995</v>
      </c>
      <c r="C918" s="10" t="s">
        <v>564</v>
      </c>
      <c r="D918" s="10" t="s">
        <v>54</v>
      </c>
      <c r="E918" s="10" t="s">
        <v>133</v>
      </c>
      <c r="F918" s="10" t="s">
        <v>172</v>
      </c>
      <c r="G918" s="10" t="s">
        <v>171</v>
      </c>
      <c r="H918" s="11" t="str">
        <f>HYPERLINK("https://www.airitibooks.com/Detail/Detail?PublicationID=P20210225021", "https://www.airitibooks.com/Detail/Detail?PublicationID=P20210225021")</f>
        <v>https://www.airitibooks.com/Detail/Detail?PublicationID=P20210225021</v>
      </c>
    </row>
    <row r="919" spans="1:8" ht="21" customHeight="1">
      <c r="A919" s="10" t="s">
        <v>58</v>
      </c>
      <c r="B919" s="10" t="s">
        <v>2996</v>
      </c>
      <c r="C919" s="10" t="s">
        <v>564</v>
      </c>
      <c r="D919" s="10" t="s">
        <v>59</v>
      </c>
      <c r="E919" s="10" t="s">
        <v>133</v>
      </c>
      <c r="F919" s="10" t="s">
        <v>172</v>
      </c>
      <c r="G919" s="10" t="s">
        <v>174</v>
      </c>
      <c r="H919" s="11" t="str">
        <f>HYPERLINK("https://www.airitibooks.com/Detail/Detail?PublicationID=P20210225022", "https://www.airitibooks.com/Detail/Detail?PublicationID=P20210225022")</f>
        <v>https://www.airitibooks.com/Detail/Detail?PublicationID=P20210225022</v>
      </c>
    </row>
    <row r="920" spans="1:8" ht="21" customHeight="1">
      <c r="A920" s="10" t="s">
        <v>2997</v>
      </c>
      <c r="B920" s="10" t="s">
        <v>2998</v>
      </c>
      <c r="C920" s="10" t="s">
        <v>564</v>
      </c>
      <c r="D920" s="10" t="s">
        <v>55</v>
      </c>
      <c r="E920" s="10" t="s">
        <v>133</v>
      </c>
      <c r="F920" s="10" t="s">
        <v>172</v>
      </c>
      <c r="G920" s="10" t="s">
        <v>174</v>
      </c>
      <c r="H920" s="11" t="str">
        <f>HYPERLINK("https://www.airitibooks.com/Detail/Detail?PublicationID=P20210225023", "https://www.airitibooks.com/Detail/Detail?PublicationID=P20210225023")</f>
        <v>https://www.airitibooks.com/Detail/Detail?PublicationID=P20210225023</v>
      </c>
    </row>
    <row r="921" spans="1:8" ht="21" customHeight="1">
      <c r="A921" s="10" t="s">
        <v>49</v>
      </c>
      <c r="B921" s="10" t="s">
        <v>2999</v>
      </c>
      <c r="C921" s="10" t="s">
        <v>564</v>
      </c>
      <c r="D921" s="10" t="s">
        <v>50</v>
      </c>
      <c r="E921" s="10" t="s">
        <v>133</v>
      </c>
      <c r="F921" s="10" t="s">
        <v>172</v>
      </c>
      <c r="G921" s="10" t="s">
        <v>174</v>
      </c>
      <c r="H921" s="11" t="str">
        <f>HYPERLINK("https://www.airitibooks.com/Detail/Detail?PublicationID=P20210225024", "https://www.airitibooks.com/Detail/Detail?PublicationID=P20210225024")</f>
        <v>https://www.airitibooks.com/Detail/Detail?PublicationID=P20210225024</v>
      </c>
    </row>
    <row r="922" spans="1:8" ht="21" customHeight="1">
      <c r="A922" s="10" t="s">
        <v>3000</v>
      </c>
      <c r="B922" s="10" t="s">
        <v>3001</v>
      </c>
      <c r="C922" s="10" t="s">
        <v>564</v>
      </c>
      <c r="D922" s="10" t="s">
        <v>56</v>
      </c>
      <c r="E922" s="10" t="s">
        <v>133</v>
      </c>
      <c r="F922" s="10" t="s">
        <v>172</v>
      </c>
      <c r="G922" s="10" t="s">
        <v>174</v>
      </c>
      <c r="H922" s="11" t="str">
        <f>HYPERLINK("https://www.airitibooks.com/Detail/Detail?PublicationID=P20210225025", "https://www.airitibooks.com/Detail/Detail?PublicationID=P20210225025")</f>
        <v>https://www.airitibooks.com/Detail/Detail?PublicationID=P20210225025</v>
      </c>
    </row>
    <row r="923" spans="1:8" ht="21" customHeight="1">
      <c r="A923" s="10" t="s">
        <v>3002</v>
      </c>
      <c r="B923" s="10" t="s">
        <v>3003</v>
      </c>
      <c r="C923" s="10" t="s">
        <v>564</v>
      </c>
      <c r="D923" s="10" t="s">
        <v>3004</v>
      </c>
      <c r="E923" s="10" t="s">
        <v>133</v>
      </c>
      <c r="F923" s="10" t="s">
        <v>172</v>
      </c>
      <c r="G923" s="10" t="s">
        <v>171</v>
      </c>
      <c r="H923" s="11" t="str">
        <f>HYPERLINK("https://www.airitibooks.com/Detail/Detail?PublicationID=P20210225027", "https://www.airitibooks.com/Detail/Detail?PublicationID=P20210225027")</f>
        <v>https://www.airitibooks.com/Detail/Detail?PublicationID=P20210225027</v>
      </c>
    </row>
    <row r="924" spans="1:8" ht="21" customHeight="1">
      <c r="A924" s="10" t="s">
        <v>3005</v>
      </c>
      <c r="B924" s="10" t="s">
        <v>3006</v>
      </c>
      <c r="C924" s="10" t="s">
        <v>564</v>
      </c>
      <c r="D924" s="10" t="s">
        <v>3007</v>
      </c>
      <c r="E924" s="10" t="s">
        <v>133</v>
      </c>
      <c r="F924" s="10" t="s">
        <v>172</v>
      </c>
      <c r="G924" s="10" t="s">
        <v>174</v>
      </c>
      <c r="H924" s="11" t="str">
        <f>HYPERLINK("https://www.airitibooks.com/Detail/Detail?PublicationID=P20210225028", "https://www.airitibooks.com/Detail/Detail?PublicationID=P20210225028")</f>
        <v>https://www.airitibooks.com/Detail/Detail?PublicationID=P20210225028</v>
      </c>
    </row>
    <row r="925" spans="1:8" ht="21" customHeight="1">
      <c r="A925" s="10" t="s">
        <v>57</v>
      </c>
      <c r="B925" s="10" t="s">
        <v>3008</v>
      </c>
      <c r="C925" s="10" t="s">
        <v>1907</v>
      </c>
      <c r="D925" s="10" t="s">
        <v>3009</v>
      </c>
      <c r="E925" s="10" t="s">
        <v>133</v>
      </c>
      <c r="F925" s="10" t="s">
        <v>163</v>
      </c>
      <c r="G925" s="10" t="s">
        <v>585</v>
      </c>
      <c r="H925" s="11" t="str">
        <f>HYPERLINK("https://www.airitibooks.com/Detail/Detail?PublicationID=P20210225029", "https://www.airitibooks.com/Detail/Detail?PublicationID=P20210225029")</f>
        <v>https://www.airitibooks.com/Detail/Detail?PublicationID=P20210225029</v>
      </c>
    </row>
    <row r="926" spans="1:8" ht="21" customHeight="1">
      <c r="A926" s="10" t="s">
        <v>3010</v>
      </c>
      <c r="B926" s="10" t="s">
        <v>3011</v>
      </c>
      <c r="C926" s="10" t="s">
        <v>1907</v>
      </c>
      <c r="D926" s="10" t="s">
        <v>3012</v>
      </c>
      <c r="E926" s="10" t="s">
        <v>133</v>
      </c>
      <c r="F926" s="10" t="s">
        <v>163</v>
      </c>
      <c r="G926" s="10" t="s">
        <v>585</v>
      </c>
      <c r="H926" s="11" t="str">
        <f>HYPERLINK("https://www.airitibooks.com/Detail/Detail?PublicationID=P20210225030", "https://www.airitibooks.com/Detail/Detail?PublicationID=P20210225030")</f>
        <v>https://www.airitibooks.com/Detail/Detail?PublicationID=P20210225030</v>
      </c>
    </row>
    <row r="927" spans="1:8" ht="21" customHeight="1">
      <c r="A927" s="10" t="s">
        <v>3013</v>
      </c>
      <c r="B927" s="10" t="s">
        <v>3014</v>
      </c>
      <c r="C927" s="10" t="s">
        <v>1907</v>
      </c>
      <c r="D927" s="10" t="s">
        <v>2386</v>
      </c>
      <c r="E927" s="10" t="s">
        <v>133</v>
      </c>
      <c r="F927" s="10" t="s">
        <v>163</v>
      </c>
      <c r="G927" s="10" t="s">
        <v>585</v>
      </c>
      <c r="H927" s="11" t="str">
        <f>HYPERLINK("https://www.airitibooks.com/Detail/Detail?PublicationID=P20210225031", "https://www.airitibooks.com/Detail/Detail?PublicationID=P20210225031")</f>
        <v>https://www.airitibooks.com/Detail/Detail?PublicationID=P20210225031</v>
      </c>
    </row>
    <row r="928" spans="1:8" ht="21" customHeight="1">
      <c r="A928" s="10" t="s">
        <v>3015</v>
      </c>
      <c r="B928" s="10" t="s">
        <v>3016</v>
      </c>
      <c r="C928" s="10" t="s">
        <v>1907</v>
      </c>
      <c r="D928" s="10" t="s">
        <v>3017</v>
      </c>
      <c r="E928" s="10" t="s">
        <v>133</v>
      </c>
      <c r="F928" s="10" t="s">
        <v>208</v>
      </c>
      <c r="G928" s="10" t="s">
        <v>373</v>
      </c>
      <c r="H928" s="11" t="str">
        <f>HYPERLINK("https://www.airitibooks.com/Detail/Detail?PublicationID=P20210225032", "https://www.airitibooks.com/Detail/Detail?PublicationID=P20210225032")</f>
        <v>https://www.airitibooks.com/Detail/Detail?PublicationID=P20210225032</v>
      </c>
    </row>
    <row r="929" spans="1:8" ht="21" customHeight="1">
      <c r="A929" s="10" t="s">
        <v>60</v>
      </c>
      <c r="B929" s="10" t="s">
        <v>3018</v>
      </c>
      <c r="C929" s="10" t="s">
        <v>1907</v>
      </c>
      <c r="D929" s="10" t="s">
        <v>61</v>
      </c>
      <c r="E929" s="10" t="s">
        <v>133</v>
      </c>
      <c r="F929" s="10" t="s">
        <v>183</v>
      </c>
      <c r="G929" s="10" t="s">
        <v>213</v>
      </c>
      <c r="H929" s="11" t="str">
        <f>HYPERLINK("https://www.airitibooks.com/Detail/Detail?PublicationID=P20210225033", "https://www.airitibooks.com/Detail/Detail?PublicationID=P20210225033")</f>
        <v>https://www.airitibooks.com/Detail/Detail?PublicationID=P20210225033</v>
      </c>
    </row>
    <row r="930" spans="1:8" ht="21" customHeight="1">
      <c r="A930" s="10" t="s">
        <v>3019</v>
      </c>
      <c r="B930" s="10" t="s">
        <v>3020</v>
      </c>
      <c r="C930" s="10" t="s">
        <v>1907</v>
      </c>
      <c r="D930" s="10" t="s">
        <v>3021</v>
      </c>
      <c r="E930" s="10" t="s">
        <v>133</v>
      </c>
      <c r="F930" s="10" t="s">
        <v>163</v>
      </c>
      <c r="G930" s="10" t="s">
        <v>420</v>
      </c>
      <c r="H930" s="11" t="str">
        <f>HYPERLINK("https://www.airitibooks.com/Detail/Detail?PublicationID=P20210225034", "https://www.airitibooks.com/Detail/Detail?PublicationID=P20210225034")</f>
        <v>https://www.airitibooks.com/Detail/Detail?PublicationID=P20210225034</v>
      </c>
    </row>
    <row r="931" spans="1:8" ht="21" customHeight="1">
      <c r="A931" s="10" t="s">
        <v>3022</v>
      </c>
      <c r="B931" s="10" t="s">
        <v>3023</v>
      </c>
      <c r="C931" s="10" t="s">
        <v>1907</v>
      </c>
      <c r="D931" s="10" t="s">
        <v>3024</v>
      </c>
      <c r="E931" s="10" t="s">
        <v>133</v>
      </c>
      <c r="F931" s="10" t="s">
        <v>172</v>
      </c>
      <c r="G931" s="10" t="s">
        <v>171</v>
      </c>
      <c r="H931" s="11" t="str">
        <f>HYPERLINK("https://www.airitibooks.com/Detail/Detail?PublicationID=P20210225035", "https://www.airitibooks.com/Detail/Detail?PublicationID=P20210225035")</f>
        <v>https://www.airitibooks.com/Detail/Detail?PublicationID=P20210225035</v>
      </c>
    </row>
    <row r="932" spans="1:8" ht="21" customHeight="1">
      <c r="A932" s="10" t="s">
        <v>3025</v>
      </c>
      <c r="B932" s="10" t="s">
        <v>3026</v>
      </c>
      <c r="C932" s="10" t="s">
        <v>1907</v>
      </c>
      <c r="D932" s="10" t="s">
        <v>3021</v>
      </c>
      <c r="E932" s="10" t="s">
        <v>133</v>
      </c>
      <c r="F932" s="10" t="s">
        <v>163</v>
      </c>
      <c r="G932" s="10" t="s">
        <v>420</v>
      </c>
      <c r="H932" s="11" t="str">
        <f>HYPERLINK("https://www.airitibooks.com/Detail/Detail?PublicationID=P20210225036", "https://www.airitibooks.com/Detail/Detail?PublicationID=P20210225036")</f>
        <v>https://www.airitibooks.com/Detail/Detail?PublicationID=P20210225036</v>
      </c>
    </row>
    <row r="933" spans="1:8" ht="21" customHeight="1">
      <c r="A933" s="10" t="s">
        <v>3027</v>
      </c>
      <c r="B933" s="10" t="s">
        <v>3028</v>
      </c>
      <c r="C933" s="10" t="s">
        <v>1907</v>
      </c>
      <c r="D933" s="10" t="s">
        <v>3029</v>
      </c>
      <c r="E933" s="10" t="s">
        <v>133</v>
      </c>
      <c r="F933" s="10" t="s">
        <v>208</v>
      </c>
      <c r="G933" s="10" t="s">
        <v>3030</v>
      </c>
      <c r="H933" s="11" t="str">
        <f>HYPERLINK("https://www.airitibooks.com/Detail/Detail?PublicationID=P20210225038", "https://www.airitibooks.com/Detail/Detail?PublicationID=P20210225038")</f>
        <v>https://www.airitibooks.com/Detail/Detail?PublicationID=P20210225038</v>
      </c>
    </row>
    <row r="934" spans="1:8" ht="21" customHeight="1">
      <c r="A934" s="10" t="s">
        <v>63</v>
      </c>
      <c r="B934" s="10" t="s">
        <v>3031</v>
      </c>
      <c r="C934" s="10" t="s">
        <v>1907</v>
      </c>
      <c r="D934" s="10" t="s">
        <v>64</v>
      </c>
      <c r="E934" s="10" t="s">
        <v>133</v>
      </c>
      <c r="F934" s="10" t="s">
        <v>696</v>
      </c>
      <c r="G934" s="10" t="s">
        <v>1989</v>
      </c>
      <c r="H934" s="11" t="str">
        <f>HYPERLINK("https://www.airitibooks.com/Detail/Detail?PublicationID=P20210225039", "https://www.airitibooks.com/Detail/Detail?PublicationID=P20210225039")</f>
        <v>https://www.airitibooks.com/Detail/Detail?PublicationID=P20210225039</v>
      </c>
    </row>
    <row r="935" spans="1:8" ht="21" customHeight="1">
      <c r="A935" s="10" t="s">
        <v>3032</v>
      </c>
      <c r="B935" s="10" t="s">
        <v>3033</v>
      </c>
      <c r="C935" s="10" t="s">
        <v>1922</v>
      </c>
      <c r="D935" s="10" t="s">
        <v>3034</v>
      </c>
      <c r="E935" s="10" t="s">
        <v>133</v>
      </c>
      <c r="F935" s="10" t="s">
        <v>208</v>
      </c>
      <c r="G935" s="10" t="s">
        <v>3035</v>
      </c>
      <c r="H935" s="11" t="str">
        <f>HYPERLINK("https://www.airitibooks.com/Detail/Detail?PublicationID=P20210225144", "https://www.airitibooks.com/Detail/Detail?PublicationID=P20210225144")</f>
        <v>https://www.airitibooks.com/Detail/Detail?PublicationID=P20210225144</v>
      </c>
    </row>
    <row r="936" spans="1:8" ht="21" customHeight="1">
      <c r="A936" s="10" t="s">
        <v>3036</v>
      </c>
      <c r="B936" s="10" t="s">
        <v>3037</v>
      </c>
      <c r="C936" s="10" t="s">
        <v>1918</v>
      </c>
      <c r="D936" s="10" t="s">
        <v>3038</v>
      </c>
      <c r="E936" s="10" t="s">
        <v>133</v>
      </c>
      <c r="F936" s="10" t="s">
        <v>152</v>
      </c>
      <c r="G936" s="10" t="s">
        <v>151</v>
      </c>
      <c r="H936" s="11" t="str">
        <f>HYPERLINK("https://www.airitibooks.com/Detail/Detail?PublicationID=P20210308074", "https://www.airitibooks.com/Detail/Detail?PublicationID=P20210308074")</f>
        <v>https://www.airitibooks.com/Detail/Detail?PublicationID=P20210308074</v>
      </c>
    </row>
    <row r="937" spans="1:8" ht="21" customHeight="1">
      <c r="A937" s="10" t="s">
        <v>3039</v>
      </c>
      <c r="B937" s="10" t="s">
        <v>3040</v>
      </c>
      <c r="C937" s="10" t="s">
        <v>1918</v>
      </c>
      <c r="D937" s="10" t="s">
        <v>3041</v>
      </c>
      <c r="E937" s="10" t="s">
        <v>133</v>
      </c>
      <c r="F937" s="10" t="s">
        <v>696</v>
      </c>
      <c r="G937" s="10" t="s">
        <v>1950</v>
      </c>
      <c r="H937" s="11" t="str">
        <f>HYPERLINK("https://www.airitibooks.com/Detail/Detail?PublicationID=P20210308079", "https://www.airitibooks.com/Detail/Detail?PublicationID=P20210308079")</f>
        <v>https://www.airitibooks.com/Detail/Detail?PublicationID=P20210308079</v>
      </c>
    </row>
    <row r="938" spans="1:8" ht="21" customHeight="1">
      <c r="A938" s="10" t="s">
        <v>3042</v>
      </c>
      <c r="B938" s="10" t="s">
        <v>3043</v>
      </c>
      <c r="C938" s="10" t="s">
        <v>1922</v>
      </c>
      <c r="D938" s="10" t="s">
        <v>3044</v>
      </c>
      <c r="E938" s="10" t="s">
        <v>133</v>
      </c>
      <c r="F938" s="10" t="s">
        <v>152</v>
      </c>
      <c r="G938" s="10" t="s">
        <v>30</v>
      </c>
      <c r="H938" s="11" t="str">
        <f>HYPERLINK("https://www.airitibooks.com/Detail/Detail?PublicationID=P20210315072", "https://www.airitibooks.com/Detail/Detail?PublicationID=P20210315072")</f>
        <v>https://www.airitibooks.com/Detail/Detail?PublicationID=P20210315072</v>
      </c>
    </row>
    <row r="939" spans="1:8" ht="21" customHeight="1">
      <c r="A939" s="10" t="s">
        <v>3045</v>
      </c>
      <c r="B939" s="10" t="s">
        <v>3046</v>
      </c>
      <c r="C939" s="10" t="s">
        <v>3047</v>
      </c>
      <c r="D939" s="10" t="s">
        <v>3048</v>
      </c>
      <c r="E939" s="10" t="s">
        <v>133</v>
      </c>
      <c r="F939" s="10" t="s">
        <v>152</v>
      </c>
      <c r="G939" s="10" t="s">
        <v>30</v>
      </c>
      <c r="H939" s="11" t="str">
        <f>HYPERLINK("https://www.airitibooks.com/Detail/Detail?PublicationID=P20210315086", "https://www.airitibooks.com/Detail/Detail?PublicationID=P20210315086")</f>
        <v>https://www.airitibooks.com/Detail/Detail?PublicationID=P20210315086</v>
      </c>
    </row>
    <row r="940" spans="1:8" ht="21" customHeight="1">
      <c r="A940" s="10" t="s">
        <v>3049</v>
      </c>
      <c r="B940" s="10" t="s">
        <v>3050</v>
      </c>
      <c r="C940" s="10" t="s">
        <v>461</v>
      </c>
      <c r="D940" s="10" t="s">
        <v>3051</v>
      </c>
      <c r="E940" s="10" t="s">
        <v>133</v>
      </c>
      <c r="F940" s="10" t="s">
        <v>152</v>
      </c>
      <c r="G940" s="10" t="s">
        <v>469</v>
      </c>
      <c r="H940" s="11" t="str">
        <f>HYPERLINK("https://www.airitibooks.com/Detail/Detail?PublicationID=P20210401001", "https://www.airitibooks.com/Detail/Detail?PublicationID=P20210401001")</f>
        <v>https://www.airitibooks.com/Detail/Detail?PublicationID=P20210401001</v>
      </c>
    </row>
    <row r="941" spans="1:8" ht="21" customHeight="1">
      <c r="A941" s="10" t="s">
        <v>3052</v>
      </c>
      <c r="B941" s="10" t="s">
        <v>3053</v>
      </c>
      <c r="C941" s="10" t="s">
        <v>690</v>
      </c>
      <c r="D941" s="10" t="s">
        <v>3054</v>
      </c>
      <c r="E941" s="10" t="s">
        <v>133</v>
      </c>
      <c r="F941" s="10" t="s">
        <v>208</v>
      </c>
      <c r="G941" s="10" t="s">
        <v>373</v>
      </c>
      <c r="H941" s="11" t="str">
        <f>HYPERLINK("https://www.airitibooks.com/Detail/Detail?PublicationID=P20210401008", "https://www.airitibooks.com/Detail/Detail?PublicationID=P20210401008")</f>
        <v>https://www.airitibooks.com/Detail/Detail?PublicationID=P20210401008</v>
      </c>
    </row>
    <row r="942" spans="1:8" ht="21" customHeight="1">
      <c r="A942" s="10" t="s">
        <v>3055</v>
      </c>
      <c r="B942" s="10" t="s">
        <v>3056</v>
      </c>
      <c r="C942" s="10" t="s">
        <v>1992</v>
      </c>
      <c r="D942" s="10" t="s">
        <v>3057</v>
      </c>
      <c r="E942" s="10" t="s">
        <v>133</v>
      </c>
      <c r="F942" s="10" t="s">
        <v>163</v>
      </c>
      <c r="G942" s="10" t="s">
        <v>585</v>
      </c>
      <c r="H942" s="11" t="str">
        <f>HYPERLINK("https://www.airitibooks.com/Detail/Detail?PublicationID=P20210416066", "https://www.airitibooks.com/Detail/Detail?PublicationID=P20210416066")</f>
        <v>https://www.airitibooks.com/Detail/Detail?PublicationID=P20210416066</v>
      </c>
    </row>
    <row r="943" spans="1:8" ht="21" customHeight="1">
      <c r="A943" s="10" t="s">
        <v>3058</v>
      </c>
      <c r="B943" s="10" t="s">
        <v>3059</v>
      </c>
      <c r="C943" s="10" t="s">
        <v>1992</v>
      </c>
      <c r="D943" s="10" t="s">
        <v>3060</v>
      </c>
      <c r="E943" s="10" t="s">
        <v>133</v>
      </c>
      <c r="F943" s="10" t="s">
        <v>163</v>
      </c>
      <c r="G943" s="10" t="s">
        <v>585</v>
      </c>
      <c r="H943" s="11" t="str">
        <f>HYPERLINK("https://www.airitibooks.com/Detail/Detail?PublicationID=P20210426005", "https://www.airitibooks.com/Detail/Detail?PublicationID=P20210426005")</f>
        <v>https://www.airitibooks.com/Detail/Detail?PublicationID=P20210426005</v>
      </c>
    </row>
    <row r="944" spans="1:8" ht="21" customHeight="1">
      <c r="A944" s="10" t="s">
        <v>3061</v>
      </c>
      <c r="B944" s="10" t="s">
        <v>3062</v>
      </c>
      <c r="C944" s="10" t="s">
        <v>1992</v>
      </c>
      <c r="D944" s="10" t="s">
        <v>3063</v>
      </c>
      <c r="E944" s="10" t="s">
        <v>133</v>
      </c>
      <c r="F944" s="10" t="s">
        <v>163</v>
      </c>
      <c r="G944" s="10" t="s">
        <v>585</v>
      </c>
      <c r="H944" s="11" t="str">
        <f>HYPERLINK("https://www.airitibooks.com/Detail/Detail?PublicationID=P20210426006", "https://www.airitibooks.com/Detail/Detail?PublicationID=P20210426006")</f>
        <v>https://www.airitibooks.com/Detail/Detail?PublicationID=P20210426006</v>
      </c>
    </row>
    <row r="945" spans="1:8" ht="21" customHeight="1">
      <c r="A945" s="10" t="s">
        <v>3064</v>
      </c>
      <c r="B945" s="10" t="s">
        <v>3065</v>
      </c>
      <c r="C945" s="10" t="s">
        <v>1992</v>
      </c>
      <c r="D945" s="10" t="s">
        <v>3066</v>
      </c>
      <c r="E945" s="10" t="s">
        <v>133</v>
      </c>
      <c r="F945" s="10" t="s">
        <v>183</v>
      </c>
      <c r="G945" s="10" t="s">
        <v>213</v>
      </c>
      <c r="H945" s="11" t="str">
        <f>HYPERLINK("https://www.airitibooks.com/Detail/Detail?PublicationID=P20210426007", "https://www.airitibooks.com/Detail/Detail?PublicationID=P20210426007")</f>
        <v>https://www.airitibooks.com/Detail/Detail?PublicationID=P20210426007</v>
      </c>
    </row>
    <row r="946" spans="1:8" ht="21" customHeight="1">
      <c r="A946" s="10" t="s">
        <v>3067</v>
      </c>
      <c r="B946" s="10" t="s">
        <v>3068</v>
      </c>
      <c r="C946" s="10" t="s">
        <v>3069</v>
      </c>
      <c r="D946" s="10" t="s">
        <v>3070</v>
      </c>
      <c r="E946" s="10" t="s">
        <v>133</v>
      </c>
      <c r="F946" s="10" t="s">
        <v>1406</v>
      </c>
      <c r="G946" s="10" t="s">
        <v>3071</v>
      </c>
      <c r="H946" s="11" t="str">
        <f>HYPERLINK("https://www.airitibooks.com/Detail/Detail?PublicationID=P20210426008", "https://www.airitibooks.com/Detail/Detail?PublicationID=P20210426008")</f>
        <v>https://www.airitibooks.com/Detail/Detail?PublicationID=P20210426008</v>
      </c>
    </row>
    <row r="947" spans="1:8" ht="21" customHeight="1">
      <c r="A947" s="10" t="s">
        <v>3072</v>
      </c>
      <c r="B947" s="10" t="s">
        <v>3073</v>
      </c>
      <c r="C947" s="10" t="s">
        <v>165</v>
      </c>
      <c r="D947" s="10" t="s">
        <v>3074</v>
      </c>
      <c r="E947" s="10" t="s">
        <v>133</v>
      </c>
      <c r="F947" s="10" t="s">
        <v>163</v>
      </c>
      <c r="G947" s="10" t="s">
        <v>162</v>
      </c>
      <c r="H947" s="11" t="str">
        <f>HYPERLINK("https://www.airitibooks.com/Detail/Detail?PublicationID=P20210426039", "https://www.airitibooks.com/Detail/Detail?PublicationID=P20210426039")</f>
        <v>https://www.airitibooks.com/Detail/Detail?PublicationID=P20210426039</v>
      </c>
    </row>
    <row r="948" spans="1:8" ht="21" customHeight="1">
      <c r="A948" s="10" t="s">
        <v>3075</v>
      </c>
      <c r="B948" s="10" t="s">
        <v>3076</v>
      </c>
      <c r="C948" s="10" t="s">
        <v>135</v>
      </c>
      <c r="D948" s="10" t="s">
        <v>3077</v>
      </c>
      <c r="E948" s="10" t="s">
        <v>214</v>
      </c>
      <c r="F948" s="10" t="s">
        <v>183</v>
      </c>
      <c r="G948" s="10" t="s">
        <v>2493</v>
      </c>
      <c r="H948" s="11" t="str">
        <f>HYPERLINK("https://www.airitibooks.com/Detail/Detail?PublicationID=P20210426083", "https://www.airitibooks.com/Detail/Detail?PublicationID=P20210426083")</f>
        <v>https://www.airitibooks.com/Detail/Detail?PublicationID=P20210426083</v>
      </c>
    </row>
    <row r="949" spans="1:8" ht="21" customHeight="1">
      <c r="A949" s="10" t="s">
        <v>3078</v>
      </c>
      <c r="B949" s="10" t="s">
        <v>3079</v>
      </c>
      <c r="C949" s="10" t="s">
        <v>135</v>
      </c>
      <c r="D949" s="10" t="s">
        <v>3080</v>
      </c>
      <c r="E949" s="10" t="s">
        <v>133</v>
      </c>
      <c r="F949" s="10" t="s">
        <v>183</v>
      </c>
      <c r="G949" s="10" t="s">
        <v>231</v>
      </c>
      <c r="H949" s="11" t="str">
        <f>HYPERLINK("https://www.airitibooks.com/Detail/Detail?PublicationID=P20210426084", "https://www.airitibooks.com/Detail/Detail?PublicationID=P20210426084")</f>
        <v>https://www.airitibooks.com/Detail/Detail?PublicationID=P20210426084</v>
      </c>
    </row>
    <row r="950" spans="1:8" ht="21" customHeight="1">
      <c r="A950" s="10" t="s">
        <v>3081</v>
      </c>
      <c r="B950" s="10" t="s">
        <v>3082</v>
      </c>
      <c r="C950" s="10" t="s">
        <v>135</v>
      </c>
      <c r="D950" s="10" t="s">
        <v>3083</v>
      </c>
      <c r="E950" s="10" t="s">
        <v>133</v>
      </c>
      <c r="F950" s="10" t="s">
        <v>696</v>
      </c>
      <c r="G950" s="10" t="s">
        <v>1989</v>
      </c>
      <c r="H950" s="11" t="str">
        <f>HYPERLINK("https://www.airitibooks.com/Detail/Detail?PublicationID=P20210426085", "https://www.airitibooks.com/Detail/Detail?PublicationID=P20210426085")</f>
        <v>https://www.airitibooks.com/Detail/Detail?PublicationID=P20210426085</v>
      </c>
    </row>
    <row r="951" spans="1:8" ht="21" customHeight="1">
      <c r="A951" s="10" t="s">
        <v>3084</v>
      </c>
      <c r="B951" s="10" t="s">
        <v>3085</v>
      </c>
      <c r="C951" s="10" t="s">
        <v>135</v>
      </c>
      <c r="D951" s="10" t="s">
        <v>3086</v>
      </c>
      <c r="E951" s="10" t="s">
        <v>133</v>
      </c>
      <c r="F951" s="10" t="s">
        <v>172</v>
      </c>
      <c r="G951" s="10" t="s">
        <v>174</v>
      </c>
      <c r="H951" s="11" t="str">
        <f>HYPERLINK("https://www.airitibooks.com/Detail/Detail?PublicationID=P20210426086", "https://www.airitibooks.com/Detail/Detail?PublicationID=P20210426086")</f>
        <v>https://www.airitibooks.com/Detail/Detail?PublicationID=P20210426086</v>
      </c>
    </row>
    <row r="952" spans="1:8" ht="21" customHeight="1">
      <c r="A952" s="10" t="s">
        <v>3087</v>
      </c>
      <c r="B952" s="10" t="s">
        <v>3088</v>
      </c>
      <c r="C952" s="10" t="s">
        <v>1505</v>
      </c>
      <c r="D952" s="10" t="s">
        <v>3089</v>
      </c>
      <c r="E952" s="10" t="s">
        <v>133</v>
      </c>
      <c r="F952" s="10" t="s">
        <v>183</v>
      </c>
      <c r="G952" s="10" t="s">
        <v>213</v>
      </c>
      <c r="H952" s="11" t="str">
        <f>HYPERLINK("https://www.airitibooks.com/Detail/Detail?PublicationID=P20210428013", "https://www.airitibooks.com/Detail/Detail?PublicationID=P20210428013")</f>
        <v>https://www.airitibooks.com/Detail/Detail?PublicationID=P20210428013</v>
      </c>
    </row>
    <row r="953" spans="1:8" ht="21" customHeight="1">
      <c r="A953" s="10" t="s">
        <v>3090</v>
      </c>
      <c r="B953" s="10" t="s">
        <v>3091</v>
      </c>
      <c r="C953" s="10" t="s">
        <v>1505</v>
      </c>
      <c r="D953" s="10" t="s">
        <v>3092</v>
      </c>
      <c r="E953" s="10" t="s">
        <v>133</v>
      </c>
      <c r="F953" s="10" t="s">
        <v>183</v>
      </c>
      <c r="G953" s="10" t="s">
        <v>213</v>
      </c>
      <c r="H953" s="11" t="str">
        <f>HYPERLINK("https://www.airitibooks.com/Detail/Detail?PublicationID=P20210428014", "https://www.airitibooks.com/Detail/Detail?PublicationID=P20210428014")</f>
        <v>https://www.airitibooks.com/Detail/Detail?PublicationID=P20210428014</v>
      </c>
    </row>
    <row r="954" spans="1:8" ht="21" customHeight="1">
      <c r="A954" s="10" t="s">
        <v>3093</v>
      </c>
      <c r="B954" s="10" t="s">
        <v>3094</v>
      </c>
      <c r="C954" s="10" t="s">
        <v>1193</v>
      </c>
      <c r="D954" s="10" t="s">
        <v>179</v>
      </c>
      <c r="E954" s="10" t="s">
        <v>133</v>
      </c>
      <c r="F954" s="10" t="s">
        <v>172</v>
      </c>
      <c r="G954" s="10" t="s">
        <v>171</v>
      </c>
      <c r="H954" s="11" t="str">
        <f>HYPERLINK("https://www.airitibooks.com/Detail/Detail?PublicationID=P20210428023", "https://www.airitibooks.com/Detail/Detail?PublicationID=P20210428023")</f>
        <v>https://www.airitibooks.com/Detail/Detail?PublicationID=P20210428023</v>
      </c>
    </row>
    <row r="955" spans="1:8" ht="21" customHeight="1">
      <c r="A955" s="10" t="s">
        <v>3095</v>
      </c>
      <c r="B955" s="10" t="s">
        <v>3096</v>
      </c>
      <c r="C955" s="10" t="s">
        <v>2161</v>
      </c>
      <c r="D955" s="10" t="s">
        <v>3097</v>
      </c>
      <c r="E955" s="10" t="s">
        <v>133</v>
      </c>
      <c r="F955" s="10" t="s">
        <v>163</v>
      </c>
      <c r="G955" s="10" t="s">
        <v>162</v>
      </c>
      <c r="H955" s="11" t="str">
        <f>HYPERLINK("https://www.airitibooks.com/Detail/Detail?PublicationID=P20210428026", "https://www.airitibooks.com/Detail/Detail?PublicationID=P20210428026")</f>
        <v>https://www.airitibooks.com/Detail/Detail?PublicationID=P20210428026</v>
      </c>
    </row>
    <row r="956" spans="1:8" ht="21" customHeight="1">
      <c r="A956" s="10" t="s">
        <v>3098</v>
      </c>
      <c r="B956" s="10" t="s">
        <v>3099</v>
      </c>
      <c r="C956" s="10" t="s">
        <v>240</v>
      </c>
      <c r="D956" s="10" t="s">
        <v>3100</v>
      </c>
      <c r="E956" s="10" t="s">
        <v>133</v>
      </c>
      <c r="F956" s="10" t="s">
        <v>163</v>
      </c>
      <c r="G956" s="10" t="s">
        <v>162</v>
      </c>
      <c r="H956" s="11" t="str">
        <f>HYPERLINK("https://www.airitibooks.com/Detail/Detail?PublicationID=P20210428029", "https://www.airitibooks.com/Detail/Detail?PublicationID=P20210428029")</f>
        <v>https://www.airitibooks.com/Detail/Detail?PublicationID=P20210428029</v>
      </c>
    </row>
    <row r="957" spans="1:8" ht="21" customHeight="1">
      <c r="A957" s="10" t="s">
        <v>3101</v>
      </c>
      <c r="B957" s="10" t="s">
        <v>3102</v>
      </c>
      <c r="C957" s="10" t="s">
        <v>380</v>
      </c>
      <c r="D957" s="10" t="s">
        <v>3103</v>
      </c>
      <c r="E957" s="10" t="s">
        <v>214</v>
      </c>
      <c r="F957" s="10" t="s">
        <v>696</v>
      </c>
      <c r="G957" s="10" t="s">
        <v>1989</v>
      </c>
      <c r="H957" s="11" t="str">
        <f>HYPERLINK("https://www.airitibooks.com/Detail/Detail?PublicationID=P20210428031", "https://www.airitibooks.com/Detail/Detail?PublicationID=P20210428031")</f>
        <v>https://www.airitibooks.com/Detail/Detail?PublicationID=P20210428031</v>
      </c>
    </row>
    <row r="958" spans="1:8" ht="21" customHeight="1">
      <c r="A958" s="10" t="s">
        <v>3104</v>
      </c>
      <c r="B958" s="10" t="s">
        <v>3105</v>
      </c>
      <c r="C958" s="10" t="s">
        <v>380</v>
      </c>
      <c r="D958" s="10" t="s">
        <v>3106</v>
      </c>
      <c r="E958" s="10" t="s">
        <v>214</v>
      </c>
      <c r="F958" s="10" t="s">
        <v>183</v>
      </c>
      <c r="G958" s="10" t="s">
        <v>213</v>
      </c>
      <c r="H958" s="11" t="str">
        <f>HYPERLINK("https://www.airitibooks.com/Detail/Detail?PublicationID=P20210428032", "https://www.airitibooks.com/Detail/Detail?PublicationID=P20210428032")</f>
        <v>https://www.airitibooks.com/Detail/Detail?PublicationID=P20210428032</v>
      </c>
    </row>
    <row r="959" spans="1:8" ht="21" customHeight="1">
      <c r="A959" s="10" t="s">
        <v>3107</v>
      </c>
      <c r="B959" s="10" t="s">
        <v>3108</v>
      </c>
      <c r="C959" s="10" t="s">
        <v>690</v>
      </c>
      <c r="D959" s="10" t="s">
        <v>3109</v>
      </c>
      <c r="E959" s="10" t="s">
        <v>214</v>
      </c>
      <c r="F959" s="10" t="s">
        <v>172</v>
      </c>
      <c r="G959" s="10" t="s">
        <v>174</v>
      </c>
      <c r="H959" s="11" t="str">
        <f>HYPERLINK("https://www.airitibooks.com/Detail/Detail?PublicationID=P20210428033", "https://www.airitibooks.com/Detail/Detail?PublicationID=P20210428033")</f>
        <v>https://www.airitibooks.com/Detail/Detail?PublicationID=P20210428033</v>
      </c>
    </row>
    <row r="960" spans="1:8" ht="21" customHeight="1">
      <c r="A960" s="10" t="s">
        <v>3110</v>
      </c>
      <c r="B960" s="10" t="s">
        <v>3111</v>
      </c>
      <c r="C960" s="10" t="s">
        <v>690</v>
      </c>
      <c r="D960" s="10" t="s">
        <v>3112</v>
      </c>
      <c r="E960" s="10" t="s">
        <v>214</v>
      </c>
      <c r="F960" s="10" t="s">
        <v>183</v>
      </c>
      <c r="G960" s="10" t="s">
        <v>506</v>
      </c>
      <c r="H960" s="11" t="str">
        <f>HYPERLINK("https://www.airitibooks.com/Detail/Detail?PublicationID=P20210428034", "https://www.airitibooks.com/Detail/Detail?PublicationID=P20210428034")</f>
        <v>https://www.airitibooks.com/Detail/Detail?PublicationID=P20210428034</v>
      </c>
    </row>
    <row r="961" spans="1:8" ht="21" customHeight="1">
      <c r="A961" s="10" t="s">
        <v>3113</v>
      </c>
      <c r="B961" s="10" t="s">
        <v>3114</v>
      </c>
      <c r="C961" s="10" t="s">
        <v>690</v>
      </c>
      <c r="D961" s="10" t="s">
        <v>3115</v>
      </c>
      <c r="E961" s="10" t="s">
        <v>214</v>
      </c>
      <c r="F961" s="10" t="s">
        <v>183</v>
      </c>
      <c r="G961" s="10" t="s">
        <v>506</v>
      </c>
      <c r="H961" s="11" t="str">
        <f>HYPERLINK("https://www.airitibooks.com/Detail/Detail?PublicationID=P20210428035", "https://www.airitibooks.com/Detail/Detail?PublicationID=P20210428035")</f>
        <v>https://www.airitibooks.com/Detail/Detail?PublicationID=P20210428035</v>
      </c>
    </row>
    <row r="962" spans="1:8" ht="21" customHeight="1">
      <c r="A962" s="10" t="s">
        <v>3116</v>
      </c>
      <c r="B962" s="10" t="s">
        <v>3117</v>
      </c>
      <c r="C962" s="10" t="s">
        <v>690</v>
      </c>
      <c r="D962" s="10" t="s">
        <v>3118</v>
      </c>
      <c r="E962" s="10" t="s">
        <v>133</v>
      </c>
      <c r="F962" s="10" t="s">
        <v>142</v>
      </c>
      <c r="G962" s="10" t="s">
        <v>141</v>
      </c>
      <c r="H962" s="11" t="str">
        <f>HYPERLINK("https://www.airitibooks.com/Detail/Detail?PublicationID=P20210428036", "https://www.airitibooks.com/Detail/Detail?PublicationID=P20210428036")</f>
        <v>https://www.airitibooks.com/Detail/Detail?PublicationID=P20210428036</v>
      </c>
    </row>
    <row r="963" spans="1:8" ht="21" customHeight="1">
      <c r="A963" s="10" t="s">
        <v>3119</v>
      </c>
      <c r="B963" s="10" t="s">
        <v>3120</v>
      </c>
      <c r="C963" s="10" t="s">
        <v>690</v>
      </c>
      <c r="D963" s="10" t="s">
        <v>3121</v>
      </c>
      <c r="E963" s="10" t="s">
        <v>214</v>
      </c>
      <c r="F963" s="10" t="s">
        <v>696</v>
      </c>
      <c r="G963" s="10" t="s">
        <v>2152</v>
      </c>
      <c r="H963" s="11" t="str">
        <f>HYPERLINK("https://www.airitibooks.com/Detail/Detail?PublicationID=P20210428037", "https://www.airitibooks.com/Detail/Detail?PublicationID=P20210428037")</f>
        <v>https://www.airitibooks.com/Detail/Detail?PublicationID=P20210428037</v>
      </c>
    </row>
    <row r="964" spans="1:8" ht="21" customHeight="1">
      <c r="A964" s="10" t="s">
        <v>3122</v>
      </c>
      <c r="B964" s="10" t="s">
        <v>3123</v>
      </c>
      <c r="C964" s="10" t="s">
        <v>380</v>
      </c>
      <c r="D964" s="10" t="s">
        <v>3124</v>
      </c>
      <c r="E964" s="10" t="s">
        <v>425</v>
      </c>
      <c r="F964" s="10" t="s">
        <v>183</v>
      </c>
      <c r="G964" s="10" t="s">
        <v>231</v>
      </c>
      <c r="H964" s="11" t="str">
        <f>HYPERLINK("https://www.airitibooks.com/Detail/Detail?PublicationID=P20210428038", "https://www.airitibooks.com/Detail/Detail?PublicationID=P20210428038")</f>
        <v>https://www.airitibooks.com/Detail/Detail?PublicationID=P20210428038</v>
      </c>
    </row>
    <row r="965" spans="1:8" ht="21" customHeight="1">
      <c r="A965" s="10" t="s">
        <v>3125</v>
      </c>
      <c r="B965" s="10" t="s">
        <v>3126</v>
      </c>
      <c r="C965" s="10" t="s">
        <v>380</v>
      </c>
      <c r="D965" s="10" t="s">
        <v>3124</v>
      </c>
      <c r="E965" s="10" t="s">
        <v>425</v>
      </c>
      <c r="F965" s="10" t="s">
        <v>183</v>
      </c>
      <c r="G965" s="10" t="s">
        <v>231</v>
      </c>
      <c r="H965" s="11" t="str">
        <f>HYPERLINK("https://www.airitibooks.com/Detail/Detail?PublicationID=P20210428039", "https://www.airitibooks.com/Detail/Detail?PublicationID=P20210428039")</f>
        <v>https://www.airitibooks.com/Detail/Detail?PublicationID=P20210428039</v>
      </c>
    </row>
    <row r="966" spans="1:8" ht="21" customHeight="1">
      <c r="A966" s="10" t="s">
        <v>3127</v>
      </c>
      <c r="B966" s="10" t="s">
        <v>3128</v>
      </c>
      <c r="C966" s="10" t="s">
        <v>380</v>
      </c>
      <c r="D966" s="10" t="s">
        <v>3129</v>
      </c>
      <c r="E966" s="10" t="s">
        <v>214</v>
      </c>
      <c r="F966" s="10" t="s">
        <v>183</v>
      </c>
      <c r="G966" s="10" t="s">
        <v>2393</v>
      </c>
      <c r="H966" s="11" t="str">
        <f>HYPERLINK("https://www.airitibooks.com/Detail/Detail?PublicationID=P20210428040", "https://www.airitibooks.com/Detail/Detail?PublicationID=P20210428040")</f>
        <v>https://www.airitibooks.com/Detail/Detail?PublicationID=P20210428040</v>
      </c>
    </row>
    <row r="967" spans="1:8" ht="21" customHeight="1">
      <c r="A967" s="10" t="s">
        <v>3130</v>
      </c>
      <c r="B967" s="10" t="s">
        <v>3131</v>
      </c>
      <c r="C967" s="10" t="s">
        <v>380</v>
      </c>
      <c r="D967" s="10" t="s">
        <v>3132</v>
      </c>
      <c r="E967" s="10" t="s">
        <v>214</v>
      </c>
      <c r="F967" s="10" t="s">
        <v>183</v>
      </c>
      <c r="G967" s="10" t="s">
        <v>213</v>
      </c>
      <c r="H967" s="11" t="str">
        <f>HYPERLINK("https://www.airitibooks.com/Detail/Detail?PublicationID=P20210428041", "https://www.airitibooks.com/Detail/Detail?PublicationID=P20210428041")</f>
        <v>https://www.airitibooks.com/Detail/Detail?PublicationID=P20210428041</v>
      </c>
    </row>
    <row r="968" spans="1:8" ht="21" customHeight="1">
      <c r="A968" s="10" t="s">
        <v>3133</v>
      </c>
      <c r="B968" s="10" t="s">
        <v>3134</v>
      </c>
      <c r="C968" s="10" t="s">
        <v>380</v>
      </c>
      <c r="D968" s="10" t="s">
        <v>3135</v>
      </c>
      <c r="E968" s="10" t="s">
        <v>214</v>
      </c>
      <c r="F968" s="10" t="s">
        <v>696</v>
      </c>
      <c r="G968" s="10" t="s">
        <v>1989</v>
      </c>
      <c r="H968" s="11" t="str">
        <f>HYPERLINK("https://www.airitibooks.com/Detail/Detail?PublicationID=P20210428042", "https://www.airitibooks.com/Detail/Detail?PublicationID=P20210428042")</f>
        <v>https://www.airitibooks.com/Detail/Detail?PublicationID=P20210428042</v>
      </c>
    </row>
    <row r="969" spans="1:8" ht="21" customHeight="1">
      <c r="A969" s="10" t="s">
        <v>3136</v>
      </c>
      <c r="B969" s="10" t="s">
        <v>3137</v>
      </c>
      <c r="C969" s="10" t="s">
        <v>380</v>
      </c>
      <c r="D969" s="10" t="s">
        <v>3138</v>
      </c>
      <c r="E969" s="10" t="s">
        <v>214</v>
      </c>
      <c r="F969" s="10" t="s">
        <v>183</v>
      </c>
      <c r="G969" s="10" t="s">
        <v>2393</v>
      </c>
      <c r="H969" s="11" t="str">
        <f>HYPERLINK("https://www.airitibooks.com/Detail/Detail?PublicationID=P20210428043", "https://www.airitibooks.com/Detail/Detail?PublicationID=P20210428043")</f>
        <v>https://www.airitibooks.com/Detail/Detail?PublicationID=P20210428043</v>
      </c>
    </row>
    <row r="970" spans="1:8" ht="21" customHeight="1">
      <c r="A970" s="10" t="s">
        <v>3139</v>
      </c>
      <c r="B970" s="10" t="s">
        <v>3140</v>
      </c>
      <c r="C970" s="10" t="s">
        <v>380</v>
      </c>
      <c r="D970" s="10" t="s">
        <v>3141</v>
      </c>
      <c r="E970" s="10" t="s">
        <v>214</v>
      </c>
      <c r="F970" s="10" t="s">
        <v>696</v>
      </c>
      <c r="G970" s="10" t="s">
        <v>1989</v>
      </c>
      <c r="H970" s="11" t="str">
        <f>HYPERLINK("https://www.airitibooks.com/Detail/Detail?PublicationID=P20210428044", "https://www.airitibooks.com/Detail/Detail?PublicationID=P20210428044")</f>
        <v>https://www.airitibooks.com/Detail/Detail?PublicationID=P20210428044</v>
      </c>
    </row>
    <row r="971" spans="1:8" ht="21" customHeight="1">
      <c r="A971" s="10" t="s">
        <v>3142</v>
      </c>
      <c r="B971" s="10" t="s">
        <v>3143</v>
      </c>
      <c r="C971" s="10" t="s">
        <v>380</v>
      </c>
      <c r="D971" s="10" t="s">
        <v>3144</v>
      </c>
      <c r="E971" s="10" t="s">
        <v>214</v>
      </c>
      <c r="F971" s="10" t="s">
        <v>696</v>
      </c>
      <c r="G971" s="10" t="s">
        <v>2152</v>
      </c>
      <c r="H971" s="11" t="str">
        <f>HYPERLINK("https://www.airitibooks.com/Detail/Detail?PublicationID=P20210428045", "https://www.airitibooks.com/Detail/Detail?PublicationID=P20210428045")</f>
        <v>https://www.airitibooks.com/Detail/Detail?PublicationID=P20210428045</v>
      </c>
    </row>
    <row r="972" spans="1:8" ht="21" customHeight="1">
      <c r="A972" s="10" t="s">
        <v>3145</v>
      </c>
      <c r="B972" s="10" t="s">
        <v>3146</v>
      </c>
      <c r="C972" s="10" t="s">
        <v>380</v>
      </c>
      <c r="D972" s="10" t="s">
        <v>3147</v>
      </c>
      <c r="E972" s="10" t="s">
        <v>214</v>
      </c>
      <c r="F972" s="10" t="s">
        <v>696</v>
      </c>
      <c r="G972" s="10" t="s">
        <v>2152</v>
      </c>
      <c r="H972" s="11" t="str">
        <f>HYPERLINK("https://www.airitibooks.com/Detail/Detail?PublicationID=P20210428046", "https://www.airitibooks.com/Detail/Detail?PublicationID=P20210428046")</f>
        <v>https://www.airitibooks.com/Detail/Detail?PublicationID=P20210428046</v>
      </c>
    </row>
    <row r="973" spans="1:8" ht="21" customHeight="1">
      <c r="A973" s="10" t="s">
        <v>3148</v>
      </c>
      <c r="B973" s="10" t="s">
        <v>3149</v>
      </c>
      <c r="C973" s="10" t="s">
        <v>380</v>
      </c>
      <c r="D973" s="10" t="s">
        <v>3150</v>
      </c>
      <c r="E973" s="10" t="s">
        <v>214</v>
      </c>
      <c r="F973" s="10" t="s">
        <v>696</v>
      </c>
      <c r="G973" s="10" t="s">
        <v>1950</v>
      </c>
      <c r="H973" s="11" t="str">
        <f>HYPERLINK("https://www.airitibooks.com/Detail/Detail?PublicationID=P20210428047", "https://www.airitibooks.com/Detail/Detail?PublicationID=P20210428047")</f>
        <v>https://www.airitibooks.com/Detail/Detail?PublicationID=P20210428047</v>
      </c>
    </row>
    <row r="974" spans="1:8" ht="21" customHeight="1">
      <c r="A974" s="10" t="s">
        <v>3151</v>
      </c>
      <c r="B974" s="10" t="s">
        <v>3152</v>
      </c>
      <c r="C974" s="10" t="s">
        <v>380</v>
      </c>
      <c r="D974" s="10" t="s">
        <v>3153</v>
      </c>
      <c r="E974" s="10" t="s">
        <v>214</v>
      </c>
      <c r="F974" s="10" t="s">
        <v>183</v>
      </c>
      <c r="G974" s="10" t="s">
        <v>506</v>
      </c>
      <c r="H974" s="11" t="str">
        <f>HYPERLINK("https://www.airitibooks.com/Detail/Detail?PublicationID=P20210428048", "https://www.airitibooks.com/Detail/Detail?PublicationID=P20210428048")</f>
        <v>https://www.airitibooks.com/Detail/Detail?PublicationID=P20210428048</v>
      </c>
    </row>
    <row r="975" spans="1:8" ht="21" customHeight="1">
      <c r="A975" s="10" t="s">
        <v>3154</v>
      </c>
      <c r="B975" s="10" t="s">
        <v>3155</v>
      </c>
      <c r="C975" s="10" t="s">
        <v>380</v>
      </c>
      <c r="D975" s="10" t="s">
        <v>3156</v>
      </c>
      <c r="E975" s="10" t="s">
        <v>133</v>
      </c>
      <c r="F975" s="10" t="s">
        <v>696</v>
      </c>
      <c r="G975" s="10" t="s">
        <v>2152</v>
      </c>
      <c r="H975" s="11" t="str">
        <f>HYPERLINK("https://www.airitibooks.com/Detail/Detail?PublicationID=P20210428049", "https://www.airitibooks.com/Detail/Detail?PublicationID=P20210428049")</f>
        <v>https://www.airitibooks.com/Detail/Detail?PublicationID=P20210428049</v>
      </c>
    </row>
    <row r="976" spans="1:8" ht="21" customHeight="1">
      <c r="A976" s="10" t="s">
        <v>3157</v>
      </c>
      <c r="B976" s="10" t="s">
        <v>3158</v>
      </c>
      <c r="C976" s="10" t="s">
        <v>690</v>
      </c>
      <c r="D976" s="10" t="s">
        <v>3159</v>
      </c>
      <c r="E976" s="10" t="s">
        <v>133</v>
      </c>
      <c r="F976" s="10" t="s">
        <v>208</v>
      </c>
      <c r="G976" s="10" t="s">
        <v>569</v>
      </c>
      <c r="H976" s="11" t="str">
        <f>HYPERLINK("https://www.airitibooks.com/Detail/Detail?PublicationID=P20210428050", "https://www.airitibooks.com/Detail/Detail?PublicationID=P20210428050")</f>
        <v>https://www.airitibooks.com/Detail/Detail?PublicationID=P20210428050</v>
      </c>
    </row>
    <row r="977" spans="1:8" ht="21" customHeight="1">
      <c r="A977" s="10" t="s">
        <v>3160</v>
      </c>
      <c r="B977" s="10" t="s">
        <v>3161</v>
      </c>
      <c r="C977" s="10" t="s">
        <v>380</v>
      </c>
      <c r="D977" s="10" t="s">
        <v>3162</v>
      </c>
      <c r="E977" s="10" t="s">
        <v>214</v>
      </c>
      <c r="F977" s="10" t="s">
        <v>696</v>
      </c>
      <c r="G977" s="10" t="s">
        <v>2152</v>
      </c>
      <c r="H977" s="11" t="str">
        <f>HYPERLINK("https://www.airitibooks.com/Detail/Detail?PublicationID=P20210428051", "https://www.airitibooks.com/Detail/Detail?PublicationID=P20210428051")</f>
        <v>https://www.airitibooks.com/Detail/Detail?PublicationID=P20210428051</v>
      </c>
    </row>
    <row r="978" spans="1:8" ht="21" customHeight="1">
      <c r="A978" s="10" t="s">
        <v>3163</v>
      </c>
      <c r="B978" s="10" t="s">
        <v>3164</v>
      </c>
      <c r="C978" s="10" t="s">
        <v>690</v>
      </c>
      <c r="D978" s="10" t="s">
        <v>3165</v>
      </c>
      <c r="E978" s="10" t="s">
        <v>133</v>
      </c>
      <c r="F978" s="10" t="s">
        <v>172</v>
      </c>
      <c r="G978" s="10" t="s">
        <v>174</v>
      </c>
      <c r="H978" s="11" t="str">
        <f>HYPERLINK("https://www.airitibooks.com/Detail/Detail?PublicationID=P20210428052", "https://www.airitibooks.com/Detail/Detail?PublicationID=P20210428052")</f>
        <v>https://www.airitibooks.com/Detail/Detail?PublicationID=P20210428052</v>
      </c>
    </row>
    <row r="979" spans="1:8" ht="21" customHeight="1">
      <c r="A979" s="10" t="s">
        <v>3166</v>
      </c>
      <c r="B979" s="10" t="s">
        <v>3167</v>
      </c>
      <c r="C979" s="10" t="s">
        <v>690</v>
      </c>
      <c r="D979" s="10" t="s">
        <v>391</v>
      </c>
      <c r="E979" s="10" t="s">
        <v>133</v>
      </c>
      <c r="F979" s="10" t="s">
        <v>208</v>
      </c>
      <c r="G979" s="10" t="s">
        <v>373</v>
      </c>
      <c r="H979" s="11" t="str">
        <f>HYPERLINK("https://www.airitibooks.com/Detail/Detail?PublicationID=P20210428053", "https://www.airitibooks.com/Detail/Detail?PublicationID=P20210428053")</f>
        <v>https://www.airitibooks.com/Detail/Detail?PublicationID=P20210428053</v>
      </c>
    </row>
    <row r="980" spans="1:8" ht="21" customHeight="1">
      <c r="A980" s="10" t="s">
        <v>3168</v>
      </c>
      <c r="B980" s="10" t="s">
        <v>3169</v>
      </c>
      <c r="C980" s="10" t="s">
        <v>690</v>
      </c>
      <c r="D980" s="10" t="s">
        <v>3170</v>
      </c>
      <c r="E980" s="10" t="s">
        <v>133</v>
      </c>
      <c r="F980" s="10" t="s">
        <v>172</v>
      </c>
      <c r="G980" s="10" t="s">
        <v>174</v>
      </c>
      <c r="H980" s="11" t="str">
        <f>HYPERLINK("https://www.airitibooks.com/Detail/Detail?PublicationID=P20210428054", "https://www.airitibooks.com/Detail/Detail?PublicationID=P20210428054")</f>
        <v>https://www.airitibooks.com/Detail/Detail?PublicationID=P20210428054</v>
      </c>
    </row>
    <row r="981" spans="1:8" ht="21" customHeight="1">
      <c r="A981" s="10" t="s">
        <v>3171</v>
      </c>
      <c r="B981" s="10" t="s">
        <v>3172</v>
      </c>
      <c r="C981" s="10" t="s">
        <v>690</v>
      </c>
      <c r="D981" s="10" t="s">
        <v>3173</v>
      </c>
      <c r="E981" s="10" t="s">
        <v>133</v>
      </c>
      <c r="F981" s="10" t="s">
        <v>152</v>
      </c>
      <c r="G981" s="10" t="s">
        <v>151</v>
      </c>
      <c r="H981" s="11" t="str">
        <f>HYPERLINK("https://www.airitibooks.com/Detail/Detail?PublicationID=P20210428055", "https://www.airitibooks.com/Detail/Detail?PublicationID=P20210428055")</f>
        <v>https://www.airitibooks.com/Detail/Detail?PublicationID=P20210428055</v>
      </c>
    </row>
    <row r="982" spans="1:8" ht="21" customHeight="1">
      <c r="A982" s="10" t="s">
        <v>3174</v>
      </c>
      <c r="B982" s="10" t="s">
        <v>3175</v>
      </c>
      <c r="C982" s="10" t="s">
        <v>690</v>
      </c>
      <c r="D982" s="10" t="s">
        <v>3176</v>
      </c>
      <c r="E982" s="10" t="s">
        <v>133</v>
      </c>
      <c r="F982" s="10" t="s">
        <v>183</v>
      </c>
      <c r="G982" s="10" t="s">
        <v>213</v>
      </c>
      <c r="H982" s="11" t="str">
        <f>HYPERLINK("https://www.airitibooks.com/Detail/Detail?PublicationID=P20210428056", "https://www.airitibooks.com/Detail/Detail?PublicationID=P20210428056")</f>
        <v>https://www.airitibooks.com/Detail/Detail?PublicationID=P20210428056</v>
      </c>
    </row>
    <row r="983" spans="1:8" ht="21" customHeight="1">
      <c r="A983" s="10" t="s">
        <v>3177</v>
      </c>
      <c r="B983" s="10" t="s">
        <v>3178</v>
      </c>
      <c r="C983" s="10" t="s">
        <v>690</v>
      </c>
      <c r="D983" s="10" t="s">
        <v>3179</v>
      </c>
      <c r="E983" s="10" t="s">
        <v>133</v>
      </c>
      <c r="F983" s="10" t="s">
        <v>172</v>
      </c>
      <c r="G983" s="10" t="s">
        <v>174</v>
      </c>
      <c r="H983" s="11" t="str">
        <f>HYPERLINK("https://www.airitibooks.com/Detail/Detail?PublicationID=P20210428057", "https://www.airitibooks.com/Detail/Detail?PublicationID=P20210428057")</f>
        <v>https://www.airitibooks.com/Detail/Detail?PublicationID=P20210428057</v>
      </c>
    </row>
    <row r="984" spans="1:8" ht="21" customHeight="1">
      <c r="A984" s="10" t="s">
        <v>3180</v>
      </c>
      <c r="B984" s="10" t="s">
        <v>3181</v>
      </c>
      <c r="C984" s="10" t="s">
        <v>690</v>
      </c>
      <c r="D984" s="10" t="s">
        <v>3182</v>
      </c>
      <c r="E984" s="10" t="s">
        <v>133</v>
      </c>
      <c r="F984" s="10" t="s">
        <v>172</v>
      </c>
      <c r="G984" s="10" t="s">
        <v>174</v>
      </c>
      <c r="H984" s="11" t="str">
        <f>HYPERLINK("https://www.airitibooks.com/Detail/Detail?PublicationID=P20210428058", "https://www.airitibooks.com/Detail/Detail?PublicationID=P20210428058")</f>
        <v>https://www.airitibooks.com/Detail/Detail?PublicationID=P20210428058</v>
      </c>
    </row>
    <row r="985" spans="1:8" ht="21" customHeight="1">
      <c r="A985" s="10" t="s">
        <v>3183</v>
      </c>
      <c r="B985" s="10" t="s">
        <v>3184</v>
      </c>
      <c r="C985" s="10" t="s">
        <v>690</v>
      </c>
      <c r="D985" s="10" t="s">
        <v>3185</v>
      </c>
      <c r="E985" s="10" t="s">
        <v>133</v>
      </c>
      <c r="F985" s="10" t="s">
        <v>183</v>
      </c>
      <c r="G985" s="10" t="s">
        <v>182</v>
      </c>
      <c r="H985" s="11" t="str">
        <f>HYPERLINK("https://www.airitibooks.com/Detail/Detail?PublicationID=P20210428059", "https://www.airitibooks.com/Detail/Detail?PublicationID=P20210428059")</f>
        <v>https://www.airitibooks.com/Detail/Detail?PublicationID=P20210428059</v>
      </c>
    </row>
    <row r="986" spans="1:8" ht="21" customHeight="1">
      <c r="A986" s="10" t="s">
        <v>3186</v>
      </c>
      <c r="B986" s="10" t="s">
        <v>3187</v>
      </c>
      <c r="C986" s="10" t="s">
        <v>690</v>
      </c>
      <c r="D986" s="10" t="s">
        <v>3188</v>
      </c>
      <c r="E986" s="10" t="s">
        <v>133</v>
      </c>
      <c r="F986" s="10" t="s">
        <v>152</v>
      </c>
      <c r="G986" s="10" t="s">
        <v>151</v>
      </c>
      <c r="H986" s="11" t="str">
        <f>HYPERLINK("https://www.airitibooks.com/Detail/Detail?PublicationID=P20210428060", "https://www.airitibooks.com/Detail/Detail?PublicationID=P20210428060")</f>
        <v>https://www.airitibooks.com/Detail/Detail?PublicationID=P20210428060</v>
      </c>
    </row>
    <row r="987" spans="1:8" ht="21" customHeight="1">
      <c r="A987" s="10" t="s">
        <v>3189</v>
      </c>
      <c r="B987" s="10" t="s">
        <v>3190</v>
      </c>
      <c r="C987" s="10" t="s">
        <v>690</v>
      </c>
      <c r="D987" s="10" t="s">
        <v>3191</v>
      </c>
      <c r="E987" s="10" t="s">
        <v>133</v>
      </c>
      <c r="F987" s="10" t="s">
        <v>142</v>
      </c>
      <c r="G987" s="10" t="s">
        <v>1669</v>
      </c>
      <c r="H987" s="11" t="str">
        <f>HYPERLINK("https://www.airitibooks.com/Detail/Detail?PublicationID=P20210428061", "https://www.airitibooks.com/Detail/Detail?PublicationID=P20210428061")</f>
        <v>https://www.airitibooks.com/Detail/Detail?PublicationID=P20210428061</v>
      </c>
    </row>
    <row r="988" spans="1:8" ht="21" customHeight="1">
      <c r="A988" s="10" t="s">
        <v>3192</v>
      </c>
      <c r="B988" s="10" t="s">
        <v>3193</v>
      </c>
      <c r="C988" s="10" t="s">
        <v>690</v>
      </c>
      <c r="D988" s="10" t="s">
        <v>3194</v>
      </c>
      <c r="E988" s="10" t="s">
        <v>133</v>
      </c>
      <c r="F988" s="10" t="s">
        <v>172</v>
      </c>
      <c r="G988" s="10" t="s">
        <v>174</v>
      </c>
      <c r="H988" s="11" t="str">
        <f>HYPERLINK("https://www.airitibooks.com/Detail/Detail?PublicationID=P20210428062", "https://www.airitibooks.com/Detail/Detail?PublicationID=P20210428062")</f>
        <v>https://www.airitibooks.com/Detail/Detail?PublicationID=P20210428062</v>
      </c>
    </row>
    <row r="989" spans="1:8" ht="21" customHeight="1">
      <c r="A989" s="10" t="s">
        <v>3195</v>
      </c>
      <c r="B989" s="10" t="s">
        <v>3196</v>
      </c>
      <c r="C989" s="10" t="s">
        <v>690</v>
      </c>
      <c r="D989" s="10" t="s">
        <v>3197</v>
      </c>
      <c r="E989" s="10" t="s">
        <v>133</v>
      </c>
      <c r="F989" s="10" t="s">
        <v>183</v>
      </c>
      <c r="G989" s="10" t="s">
        <v>213</v>
      </c>
      <c r="H989" s="11" t="str">
        <f>HYPERLINK("https://www.airitibooks.com/Detail/Detail?PublicationID=P20210428063", "https://www.airitibooks.com/Detail/Detail?PublicationID=P20210428063")</f>
        <v>https://www.airitibooks.com/Detail/Detail?PublicationID=P20210428063</v>
      </c>
    </row>
    <row r="990" spans="1:8" ht="21" customHeight="1">
      <c r="A990" s="10" t="s">
        <v>3198</v>
      </c>
      <c r="B990" s="10" t="s">
        <v>3199</v>
      </c>
      <c r="C990" s="10" t="s">
        <v>1512</v>
      </c>
      <c r="D990" s="10" t="s">
        <v>3200</v>
      </c>
      <c r="E990" s="10" t="s">
        <v>133</v>
      </c>
      <c r="F990" s="10" t="s">
        <v>142</v>
      </c>
      <c r="G990" s="10" t="s">
        <v>141</v>
      </c>
      <c r="H990" s="11" t="str">
        <f>HYPERLINK("https://www.airitibooks.com/Detail/Detail?PublicationID=P20210428064", "https://www.airitibooks.com/Detail/Detail?PublicationID=P20210428064")</f>
        <v>https://www.airitibooks.com/Detail/Detail?PublicationID=P20210428064</v>
      </c>
    </row>
    <row r="991" spans="1:8" ht="21" customHeight="1">
      <c r="A991" s="10" t="s">
        <v>3201</v>
      </c>
      <c r="B991" s="10" t="s">
        <v>3202</v>
      </c>
      <c r="C991" s="10" t="s">
        <v>1512</v>
      </c>
      <c r="D991" s="10" t="s">
        <v>3203</v>
      </c>
      <c r="E991" s="10" t="s">
        <v>133</v>
      </c>
      <c r="F991" s="10" t="s">
        <v>183</v>
      </c>
      <c r="G991" s="10" t="s">
        <v>213</v>
      </c>
      <c r="H991" s="11" t="str">
        <f>HYPERLINK("https://www.airitibooks.com/Detail/Detail?PublicationID=P20210428065", "https://www.airitibooks.com/Detail/Detail?PublicationID=P20210428065")</f>
        <v>https://www.airitibooks.com/Detail/Detail?PublicationID=P20210428065</v>
      </c>
    </row>
    <row r="992" spans="1:8" ht="21" customHeight="1">
      <c r="A992" s="10" t="s">
        <v>3204</v>
      </c>
      <c r="B992" s="10" t="s">
        <v>3205</v>
      </c>
      <c r="C992" s="10" t="s">
        <v>380</v>
      </c>
      <c r="D992" s="10" t="s">
        <v>3206</v>
      </c>
      <c r="E992" s="10" t="s">
        <v>133</v>
      </c>
      <c r="F992" s="10" t="s">
        <v>183</v>
      </c>
      <c r="G992" s="10" t="s">
        <v>213</v>
      </c>
      <c r="H992" s="11" t="str">
        <f>HYPERLINK("https://www.airitibooks.com/Detail/Detail?PublicationID=P20210428066", "https://www.airitibooks.com/Detail/Detail?PublicationID=P20210428066")</f>
        <v>https://www.airitibooks.com/Detail/Detail?PublicationID=P20210428066</v>
      </c>
    </row>
    <row r="993" spans="1:8" ht="21" customHeight="1">
      <c r="A993" s="10" t="s">
        <v>3207</v>
      </c>
      <c r="B993" s="10" t="s">
        <v>3208</v>
      </c>
      <c r="C993" s="10" t="s">
        <v>2255</v>
      </c>
      <c r="D993" s="10" t="s">
        <v>3209</v>
      </c>
      <c r="E993" s="10" t="s">
        <v>214</v>
      </c>
      <c r="F993" s="10" t="s">
        <v>183</v>
      </c>
      <c r="G993" s="10" t="s">
        <v>2493</v>
      </c>
      <c r="H993" s="11" t="str">
        <f>HYPERLINK("https://www.airitibooks.com/Detail/Detail?PublicationID=P20210430050", "https://www.airitibooks.com/Detail/Detail?PublicationID=P20210430050")</f>
        <v>https://www.airitibooks.com/Detail/Detail?PublicationID=P20210430050</v>
      </c>
    </row>
    <row r="994" spans="1:8" ht="21" customHeight="1">
      <c r="A994" s="10" t="s">
        <v>3210</v>
      </c>
      <c r="B994" s="10" t="s">
        <v>3211</v>
      </c>
      <c r="C994" s="10" t="s">
        <v>240</v>
      </c>
      <c r="D994" s="10" t="s">
        <v>3212</v>
      </c>
      <c r="E994" s="10" t="s">
        <v>364</v>
      </c>
      <c r="F994" s="10" t="s">
        <v>163</v>
      </c>
      <c r="G994" s="10" t="s">
        <v>162</v>
      </c>
      <c r="H994" s="11" t="str">
        <f>HYPERLINK("https://www.airitibooks.com/Detail/Detail?PublicationID=P20210430058", "https://www.airitibooks.com/Detail/Detail?PublicationID=P20210430058")</f>
        <v>https://www.airitibooks.com/Detail/Detail?PublicationID=P20210430058</v>
      </c>
    </row>
    <row r="995" spans="1:8" ht="21" customHeight="1">
      <c r="A995" s="10" t="s">
        <v>3213</v>
      </c>
      <c r="B995" s="10" t="s">
        <v>3214</v>
      </c>
      <c r="C995" s="10" t="s">
        <v>240</v>
      </c>
      <c r="D995" s="10" t="s">
        <v>3212</v>
      </c>
      <c r="E995" s="10" t="s">
        <v>364</v>
      </c>
      <c r="F995" s="10" t="s">
        <v>163</v>
      </c>
      <c r="G995" s="10" t="s">
        <v>162</v>
      </c>
      <c r="H995" s="11" t="str">
        <f>HYPERLINK("https://www.airitibooks.com/Detail/Detail?PublicationID=P20210430059", "https://www.airitibooks.com/Detail/Detail?PublicationID=P20210430059")</f>
        <v>https://www.airitibooks.com/Detail/Detail?PublicationID=P20210430059</v>
      </c>
    </row>
    <row r="996" spans="1:8" ht="21" customHeight="1">
      <c r="A996" s="10" t="s">
        <v>3215</v>
      </c>
      <c r="B996" s="10" t="s">
        <v>3216</v>
      </c>
      <c r="C996" s="10" t="s">
        <v>240</v>
      </c>
      <c r="D996" s="10" t="s">
        <v>3212</v>
      </c>
      <c r="E996" s="10" t="s">
        <v>364</v>
      </c>
      <c r="F996" s="10" t="s">
        <v>163</v>
      </c>
      <c r="G996" s="10" t="s">
        <v>162</v>
      </c>
      <c r="H996" s="11" t="str">
        <f>HYPERLINK("https://www.airitibooks.com/Detail/Detail?PublicationID=P20210430060", "https://www.airitibooks.com/Detail/Detail?PublicationID=P20210430060")</f>
        <v>https://www.airitibooks.com/Detail/Detail?PublicationID=P20210430060</v>
      </c>
    </row>
    <row r="997" spans="1:8" ht="21" customHeight="1">
      <c r="A997" s="10" t="s">
        <v>3217</v>
      </c>
      <c r="B997" s="10" t="s">
        <v>3218</v>
      </c>
      <c r="C997" s="10" t="s">
        <v>240</v>
      </c>
      <c r="D997" s="10" t="s">
        <v>3100</v>
      </c>
      <c r="E997" s="10" t="s">
        <v>364</v>
      </c>
      <c r="F997" s="10" t="s">
        <v>163</v>
      </c>
      <c r="G997" s="10" t="s">
        <v>162</v>
      </c>
      <c r="H997" s="11" t="str">
        <f>HYPERLINK("https://www.airitibooks.com/Detail/Detail?PublicationID=P20210430061", "https://www.airitibooks.com/Detail/Detail?PublicationID=P20210430061")</f>
        <v>https://www.airitibooks.com/Detail/Detail?PublicationID=P20210430061</v>
      </c>
    </row>
    <row r="998" spans="1:8" ht="21" customHeight="1">
      <c r="A998" s="10" t="s">
        <v>3219</v>
      </c>
      <c r="B998" s="10" t="s">
        <v>3220</v>
      </c>
      <c r="C998" s="10" t="s">
        <v>240</v>
      </c>
      <c r="D998" s="10" t="s">
        <v>3100</v>
      </c>
      <c r="E998" s="10" t="s">
        <v>364</v>
      </c>
      <c r="F998" s="10" t="s">
        <v>163</v>
      </c>
      <c r="G998" s="10" t="s">
        <v>162</v>
      </c>
      <c r="H998" s="11" t="str">
        <f>HYPERLINK("https://www.airitibooks.com/Detail/Detail?PublicationID=P20210430062", "https://www.airitibooks.com/Detail/Detail?PublicationID=P20210430062")</f>
        <v>https://www.airitibooks.com/Detail/Detail?PublicationID=P20210430062</v>
      </c>
    </row>
    <row r="999" spans="1:8" ht="21" customHeight="1">
      <c r="A999" s="10" t="s">
        <v>3221</v>
      </c>
      <c r="B999" s="10" t="s">
        <v>3222</v>
      </c>
      <c r="C999" s="10" t="s">
        <v>240</v>
      </c>
      <c r="D999" s="10" t="s">
        <v>3212</v>
      </c>
      <c r="E999" s="10" t="s">
        <v>364</v>
      </c>
      <c r="F999" s="10" t="s">
        <v>163</v>
      </c>
      <c r="G999" s="10" t="s">
        <v>162</v>
      </c>
      <c r="H999" s="11" t="str">
        <f>HYPERLINK("https://www.airitibooks.com/Detail/Detail?PublicationID=P20210430063", "https://www.airitibooks.com/Detail/Detail?PublicationID=P20210430063")</f>
        <v>https://www.airitibooks.com/Detail/Detail?PublicationID=P20210430063</v>
      </c>
    </row>
    <row r="1000" spans="1:8" ht="21" customHeight="1">
      <c r="A1000" s="10" t="s">
        <v>3223</v>
      </c>
      <c r="B1000" s="10" t="s">
        <v>3224</v>
      </c>
      <c r="C1000" s="10" t="s">
        <v>240</v>
      </c>
      <c r="D1000" s="10" t="s">
        <v>3225</v>
      </c>
      <c r="E1000" s="10" t="s">
        <v>364</v>
      </c>
      <c r="F1000" s="10" t="s">
        <v>163</v>
      </c>
      <c r="G1000" s="10" t="s">
        <v>162</v>
      </c>
      <c r="H1000" s="11" t="str">
        <f>HYPERLINK("https://www.airitibooks.com/Detail/Detail?PublicationID=P20210430064", "https://www.airitibooks.com/Detail/Detail?PublicationID=P20210430064")</f>
        <v>https://www.airitibooks.com/Detail/Detail?PublicationID=P20210430064</v>
      </c>
    </row>
    <row r="1001" spans="1:8" ht="21" customHeight="1">
      <c r="A1001" s="10" t="s">
        <v>3226</v>
      </c>
      <c r="B1001" s="10" t="s">
        <v>3227</v>
      </c>
      <c r="C1001" s="10" t="s">
        <v>3228</v>
      </c>
      <c r="D1001" s="10" t="s">
        <v>3229</v>
      </c>
      <c r="E1001" s="10" t="s">
        <v>133</v>
      </c>
      <c r="F1001" s="10" t="s">
        <v>1406</v>
      </c>
      <c r="G1001" s="10" t="s">
        <v>3230</v>
      </c>
      <c r="H1001" s="11" t="str">
        <f>HYPERLINK("https://www.airitibooks.com/Detail/Detail?PublicationID=P20210504001", "https://www.airitibooks.com/Detail/Detail?PublicationID=P20210504001")</f>
        <v>https://www.airitibooks.com/Detail/Detail?PublicationID=P20210504001</v>
      </c>
    </row>
    <row r="1002" spans="1:8" ht="21" customHeight="1">
      <c r="A1002" s="10" t="s">
        <v>3231</v>
      </c>
      <c r="B1002" s="10" t="s">
        <v>3232</v>
      </c>
      <c r="C1002" s="10" t="s">
        <v>155</v>
      </c>
      <c r="D1002" s="10" t="s">
        <v>3233</v>
      </c>
      <c r="E1002" s="10" t="s">
        <v>364</v>
      </c>
      <c r="F1002" s="10" t="s">
        <v>183</v>
      </c>
      <c r="G1002" s="10" t="s">
        <v>213</v>
      </c>
      <c r="H1002" s="11" t="str">
        <f>HYPERLINK("https://www.airitibooks.com/Detail/Detail?PublicationID=P20170907296", "https://www.airitibooks.com/Detail/Detail?PublicationID=P20170907296")</f>
        <v>https://www.airitibooks.com/Detail/Detail?PublicationID=P20170907296</v>
      </c>
    </row>
    <row r="1003" spans="1:8" ht="21" customHeight="1">
      <c r="A1003" s="10" t="s">
        <v>3234</v>
      </c>
      <c r="B1003" s="10" t="s">
        <v>3235</v>
      </c>
      <c r="C1003" s="10" t="s">
        <v>155</v>
      </c>
      <c r="D1003" s="10" t="s">
        <v>3236</v>
      </c>
      <c r="E1003" s="10" t="s">
        <v>364</v>
      </c>
      <c r="F1003" s="10" t="s">
        <v>183</v>
      </c>
      <c r="G1003" s="10" t="s">
        <v>213</v>
      </c>
      <c r="H1003" s="11" t="str">
        <f>HYPERLINK("https://www.airitibooks.com/Detail/Detail?PublicationID=P20170929415", "https://www.airitibooks.com/Detail/Detail?PublicationID=P20170929415")</f>
        <v>https://www.airitibooks.com/Detail/Detail?PublicationID=P20170929415</v>
      </c>
    </row>
    <row r="1004" spans="1:8" ht="21" customHeight="1">
      <c r="A1004" s="10" t="s">
        <v>3237</v>
      </c>
      <c r="B1004" s="10" t="s">
        <v>3238</v>
      </c>
      <c r="C1004" s="10" t="s">
        <v>144</v>
      </c>
      <c r="D1004" s="10" t="s">
        <v>3239</v>
      </c>
      <c r="E1004" s="10" t="s">
        <v>364</v>
      </c>
      <c r="F1004" s="10" t="s">
        <v>142</v>
      </c>
      <c r="G1004" s="10" t="s">
        <v>141</v>
      </c>
      <c r="H1004" s="11" t="str">
        <f>HYPERLINK("https://www.airitibooks.com/Detail/Detail?PublicationID=P20171221037", "https://www.airitibooks.com/Detail/Detail?PublicationID=P20171221037")</f>
        <v>https://www.airitibooks.com/Detail/Detail?PublicationID=P20171221037</v>
      </c>
    </row>
    <row r="1005" spans="1:8" ht="21" customHeight="1">
      <c r="A1005" s="10" t="s">
        <v>3240</v>
      </c>
      <c r="B1005" s="10" t="s">
        <v>3241</v>
      </c>
      <c r="C1005" s="10" t="s">
        <v>155</v>
      </c>
      <c r="D1005" s="10" t="s">
        <v>736</v>
      </c>
      <c r="E1005" s="10" t="s">
        <v>364</v>
      </c>
      <c r="F1005" s="10" t="s">
        <v>183</v>
      </c>
      <c r="G1005" s="10" t="s">
        <v>182</v>
      </c>
      <c r="H1005" s="11" t="str">
        <f>HYPERLINK("https://www.airitibooks.com/Detail/Detail?PublicationID=P20180208132", "https://www.airitibooks.com/Detail/Detail?PublicationID=P20180208132")</f>
        <v>https://www.airitibooks.com/Detail/Detail?PublicationID=P20180208132</v>
      </c>
    </row>
    <row r="1006" spans="1:8" ht="21" customHeight="1">
      <c r="A1006" s="10" t="s">
        <v>3242</v>
      </c>
      <c r="B1006" s="10" t="s">
        <v>3243</v>
      </c>
      <c r="C1006" s="10" t="s">
        <v>486</v>
      </c>
      <c r="D1006" s="10" t="s">
        <v>3244</v>
      </c>
      <c r="E1006" s="10" t="s">
        <v>425</v>
      </c>
      <c r="F1006" s="10" t="s">
        <v>208</v>
      </c>
      <c r="G1006" s="10" t="s">
        <v>373</v>
      </c>
      <c r="H1006" s="11" t="str">
        <f>HYPERLINK("https://www.airitibooks.com/Detail/Detail?PublicationID=P20180330083", "https://www.airitibooks.com/Detail/Detail?PublicationID=P20180330083")</f>
        <v>https://www.airitibooks.com/Detail/Detail?PublicationID=P20180330083</v>
      </c>
    </row>
    <row r="1007" spans="1:8" ht="21" customHeight="1">
      <c r="A1007" s="10" t="s">
        <v>3245</v>
      </c>
      <c r="B1007" s="10" t="s">
        <v>3246</v>
      </c>
      <c r="C1007" s="10" t="s">
        <v>155</v>
      </c>
      <c r="D1007" s="10" t="s">
        <v>3247</v>
      </c>
      <c r="E1007" s="10" t="s">
        <v>425</v>
      </c>
      <c r="F1007" s="10" t="s">
        <v>163</v>
      </c>
      <c r="G1007" s="10" t="s">
        <v>382</v>
      </c>
      <c r="H1007" s="11" t="str">
        <f>HYPERLINK("https://www.airitibooks.com/Detail/Detail?PublicationID=P20180815003", "https://www.airitibooks.com/Detail/Detail?PublicationID=P20180815003")</f>
        <v>https://www.airitibooks.com/Detail/Detail?PublicationID=P20180815003</v>
      </c>
    </row>
    <row r="1008" spans="1:8" ht="21" customHeight="1">
      <c r="A1008" s="10" t="s">
        <v>2682</v>
      </c>
      <c r="B1008" s="10" t="s">
        <v>3248</v>
      </c>
      <c r="C1008" s="10" t="s">
        <v>873</v>
      </c>
      <c r="D1008" s="10" t="s">
        <v>2684</v>
      </c>
      <c r="E1008" s="10" t="s">
        <v>425</v>
      </c>
      <c r="F1008" s="10" t="s">
        <v>142</v>
      </c>
      <c r="G1008" s="10" t="s">
        <v>2296</v>
      </c>
      <c r="H1008" s="11" t="str">
        <f>HYPERLINK("https://www.airitibooks.com/Detail/Detail?PublicationID=P20181226052", "https://www.airitibooks.com/Detail/Detail?PublicationID=P20181226052")</f>
        <v>https://www.airitibooks.com/Detail/Detail?PublicationID=P20181226052</v>
      </c>
    </row>
    <row r="1009" spans="1:8" ht="21" customHeight="1">
      <c r="A1009" s="10" t="s">
        <v>3249</v>
      </c>
      <c r="B1009" s="10" t="s">
        <v>3250</v>
      </c>
      <c r="C1009" s="10" t="s">
        <v>461</v>
      </c>
      <c r="D1009" s="10" t="s">
        <v>3251</v>
      </c>
      <c r="E1009" s="10" t="s">
        <v>214</v>
      </c>
      <c r="F1009" s="10" t="s">
        <v>142</v>
      </c>
      <c r="G1009" s="10" t="s">
        <v>2296</v>
      </c>
      <c r="H1009" s="11" t="str">
        <f>HYPERLINK("https://www.airitibooks.com/Detail/Detail?PublicationID=P20190322013", "https://www.airitibooks.com/Detail/Detail?PublicationID=P20190322013")</f>
        <v>https://www.airitibooks.com/Detail/Detail?PublicationID=P20190322013</v>
      </c>
    </row>
    <row r="1010" spans="1:8" ht="21" customHeight="1">
      <c r="A1010" s="10" t="s">
        <v>3252</v>
      </c>
      <c r="B1010" s="10" t="s">
        <v>3253</v>
      </c>
      <c r="C1010" s="10" t="s">
        <v>873</v>
      </c>
      <c r="D1010" s="10" t="s">
        <v>3254</v>
      </c>
      <c r="E1010" s="10" t="s">
        <v>214</v>
      </c>
      <c r="F1010" s="10" t="s">
        <v>142</v>
      </c>
      <c r="G1010" s="10" t="s">
        <v>2296</v>
      </c>
      <c r="H1010" s="11" t="str">
        <f>HYPERLINK("https://www.airitibooks.com/Detail/Detail?PublicationID=P20190523052", "https://www.airitibooks.com/Detail/Detail?PublicationID=P20190523052")</f>
        <v>https://www.airitibooks.com/Detail/Detail?PublicationID=P20190523052</v>
      </c>
    </row>
    <row r="1011" spans="1:8" ht="21" customHeight="1">
      <c r="A1011" s="10" t="s">
        <v>3255</v>
      </c>
      <c r="B1011" s="10" t="s">
        <v>3256</v>
      </c>
      <c r="C1011" s="10" t="s">
        <v>461</v>
      </c>
      <c r="D1011" s="10" t="s">
        <v>3257</v>
      </c>
      <c r="E1011" s="10" t="s">
        <v>214</v>
      </c>
      <c r="F1011" s="10" t="s">
        <v>183</v>
      </c>
      <c r="G1011" s="10" t="s">
        <v>506</v>
      </c>
      <c r="H1011" s="11" t="str">
        <f>HYPERLINK("https://www.airitibooks.com/Detail/Detail?PublicationID=P20190711006", "https://www.airitibooks.com/Detail/Detail?PublicationID=P20190711006")</f>
        <v>https://www.airitibooks.com/Detail/Detail?PublicationID=P20190711006</v>
      </c>
    </row>
    <row r="1012" spans="1:8" ht="21" customHeight="1">
      <c r="A1012" s="10" t="s">
        <v>3258</v>
      </c>
      <c r="B1012" s="10" t="s">
        <v>3259</v>
      </c>
      <c r="C1012" s="10" t="s">
        <v>461</v>
      </c>
      <c r="D1012" s="10" t="s">
        <v>1672</v>
      </c>
      <c r="E1012" s="10" t="s">
        <v>214</v>
      </c>
      <c r="F1012" s="10" t="s">
        <v>152</v>
      </c>
      <c r="G1012" s="10" t="s">
        <v>469</v>
      </c>
      <c r="H1012" s="11" t="str">
        <f>HYPERLINK("https://www.airitibooks.com/Detail/Detail?PublicationID=P20190711007", "https://www.airitibooks.com/Detail/Detail?PublicationID=P20190711007")</f>
        <v>https://www.airitibooks.com/Detail/Detail?PublicationID=P20190711007</v>
      </c>
    </row>
    <row r="1013" spans="1:8" ht="21" customHeight="1">
      <c r="A1013" s="10" t="s">
        <v>3260</v>
      </c>
      <c r="B1013" s="10" t="s">
        <v>3261</v>
      </c>
      <c r="C1013" s="10" t="s">
        <v>461</v>
      </c>
      <c r="D1013" s="10" t="s">
        <v>3262</v>
      </c>
      <c r="E1013" s="10" t="s">
        <v>214</v>
      </c>
      <c r="F1013" s="10" t="s">
        <v>163</v>
      </c>
      <c r="G1013" s="10" t="s">
        <v>162</v>
      </c>
      <c r="H1013" s="11" t="str">
        <f>HYPERLINK("https://www.airitibooks.com/Detail/Detail?PublicationID=P20190711028", "https://www.airitibooks.com/Detail/Detail?PublicationID=P20190711028")</f>
        <v>https://www.airitibooks.com/Detail/Detail?PublicationID=P20190711028</v>
      </c>
    </row>
    <row r="1014" spans="1:8" ht="21" customHeight="1">
      <c r="A1014" s="10" t="s">
        <v>3263</v>
      </c>
      <c r="B1014" s="10" t="s">
        <v>3264</v>
      </c>
      <c r="C1014" s="10" t="s">
        <v>461</v>
      </c>
      <c r="D1014" s="10" t="s">
        <v>600</v>
      </c>
      <c r="E1014" s="10" t="s">
        <v>214</v>
      </c>
      <c r="F1014" s="10" t="s">
        <v>152</v>
      </c>
      <c r="G1014" s="10" t="s">
        <v>674</v>
      </c>
      <c r="H1014" s="11" t="str">
        <f>HYPERLINK("https://www.airitibooks.com/Detail/Detail?PublicationID=P20190711032", "https://www.airitibooks.com/Detail/Detail?PublicationID=P20190711032")</f>
        <v>https://www.airitibooks.com/Detail/Detail?PublicationID=P20190711032</v>
      </c>
    </row>
    <row r="1015" spans="1:8" ht="21" customHeight="1">
      <c r="A1015" s="10" t="s">
        <v>3265</v>
      </c>
      <c r="B1015" s="10" t="s">
        <v>3266</v>
      </c>
      <c r="C1015" s="10" t="s">
        <v>461</v>
      </c>
      <c r="D1015" s="10" t="s">
        <v>3267</v>
      </c>
      <c r="E1015" s="10" t="s">
        <v>214</v>
      </c>
      <c r="F1015" s="10" t="s">
        <v>172</v>
      </c>
      <c r="G1015" s="10" t="s">
        <v>174</v>
      </c>
      <c r="H1015" s="11" t="str">
        <f>HYPERLINK("https://www.airitibooks.com/Detail/Detail?PublicationID=P20190911001", "https://www.airitibooks.com/Detail/Detail?PublicationID=P20190911001")</f>
        <v>https://www.airitibooks.com/Detail/Detail?PublicationID=P20190911001</v>
      </c>
    </row>
    <row r="1016" spans="1:8" ht="21" customHeight="1">
      <c r="A1016" s="10" t="s">
        <v>3268</v>
      </c>
      <c r="B1016" s="10" t="s">
        <v>3269</v>
      </c>
      <c r="C1016" s="10" t="s">
        <v>461</v>
      </c>
      <c r="D1016" s="10" t="s">
        <v>2771</v>
      </c>
      <c r="E1016" s="10" t="s">
        <v>214</v>
      </c>
      <c r="F1016" s="10" t="s">
        <v>696</v>
      </c>
      <c r="G1016" s="10" t="s">
        <v>1989</v>
      </c>
      <c r="H1016" s="11" t="str">
        <f>HYPERLINK("https://www.airitibooks.com/Detail/Detail?PublicationID=P20190911012", "https://www.airitibooks.com/Detail/Detail?PublicationID=P20190911012")</f>
        <v>https://www.airitibooks.com/Detail/Detail?PublicationID=P20190911012</v>
      </c>
    </row>
    <row r="1017" spans="1:8" ht="21" customHeight="1">
      <c r="A1017" s="10" t="s">
        <v>3270</v>
      </c>
      <c r="B1017" s="10" t="s">
        <v>3271</v>
      </c>
      <c r="C1017" s="10" t="s">
        <v>461</v>
      </c>
      <c r="D1017" s="10" t="s">
        <v>2771</v>
      </c>
      <c r="E1017" s="10" t="s">
        <v>214</v>
      </c>
      <c r="F1017" s="10" t="s">
        <v>696</v>
      </c>
      <c r="G1017" s="10" t="s">
        <v>1989</v>
      </c>
      <c r="H1017" s="11" t="str">
        <f>HYPERLINK("https://www.airitibooks.com/Detail/Detail?PublicationID=P20190911013", "https://www.airitibooks.com/Detail/Detail?PublicationID=P20190911013")</f>
        <v>https://www.airitibooks.com/Detail/Detail?PublicationID=P20190911013</v>
      </c>
    </row>
    <row r="1018" spans="1:8" ht="21" customHeight="1">
      <c r="A1018" s="10" t="s">
        <v>3272</v>
      </c>
      <c r="B1018" s="10" t="s">
        <v>3273</v>
      </c>
      <c r="C1018" s="10" t="s">
        <v>461</v>
      </c>
      <c r="D1018" s="10" t="s">
        <v>3262</v>
      </c>
      <c r="E1018" s="10" t="s">
        <v>214</v>
      </c>
      <c r="F1018" s="10" t="s">
        <v>163</v>
      </c>
      <c r="G1018" s="10" t="s">
        <v>162</v>
      </c>
      <c r="H1018" s="11" t="str">
        <f>HYPERLINK("https://www.airitibooks.com/Detail/Detail?PublicationID=P20190911029", "https://www.airitibooks.com/Detail/Detail?PublicationID=P20190911029")</f>
        <v>https://www.airitibooks.com/Detail/Detail?PublicationID=P20190911029</v>
      </c>
    </row>
    <row r="1019" spans="1:8" ht="21" customHeight="1">
      <c r="A1019" s="10" t="s">
        <v>3274</v>
      </c>
      <c r="B1019" s="10" t="s">
        <v>3275</v>
      </c>
      <c r="C1019" s="10" t="s">
        <v>461</v>
      </c>
      <c r="D1019" s="10" t="s">
        <v>2771</v>
      </c>
      <c r="E1019" s="10" t="s">
        <v>214</v>
      </c>
      <c r="F1019" s="10" t="s">
        <v>696</v>
      </c>
      <c r="G1019" s="10" t="s">
        <v>1989</v>
      </c>
      <c r="H1019" s="11" t="str">
        <f>HYPERLINK("https://www.airitibooks.com/Detail/Detail?PublicationID=P20190927200", "https://www.airitibooks.com/Detail/Detail?PublicationID=P20190927200")</f>
        <v>https://www.airitibooks.com/Detail/Detail?PublicationID=P20190927200</v>
      </c>
    </row>
    <row r="1020" spans="1:8" ht="21" customHeight="1">
      <c r="A1020" s="10" t="s">
        <v>3276</v>
      </c>
      <c r="B1020" s="10" t="s">
        <v>3277</v>
      </c>
      <c r="C1020" s="10" t="s">
        <v>461</v>
      </c>
      <c r="D1020" s="10" t="s">
        <v>3278</v>
      </c>
      <c r="E1020" s="10" t="s">
        <v>214</v>
      </c>
      <c r="F1020" s="10" t="s">
        <v>163</v>
      </c>
      <c r="G1020" s="10" t="s">
        <v>162</v>
      </c>
      <c r="H1020" s="11" t="str">
        <f>HYPERLINK("https://www.airitibooks.com/Detail/Detail?PublicationID=P20200103194", "https://www.airitibooks.com/Detail/Detail?PublicationID=P20200103194")</f>
        <v>https://www.airitibooks.com/Detail/Detail?PublicationID=P20200103194</v>
      </c>
    </row>
    <row r="1021" spans="1:8" ht="21" customHeight="1">
      <c r="A1021" s="10" t="s">
        <v>3279</v>
      </c>
      <c r="B1021" s="10" t="s">
        <v>3280</v>
      </c>
      <c r="C1021" s="10" t="s">
        <v>461</v>
      </c>
      <c r="D1021" s="10" t="s">
        <v>3281</v>
      </c>
      <c r="E1021" s="10" t="s">
        <v>214</v>
      </c>
      <c r="F1021" s="10" t="s">
        <v>163</v>
      </c>
      <c r="G1021" s="10" t="s">
        <v>162</v>
      </c>
      <c r="H1021" s="11" t="str">
        <f>HYPERLINK("https://www.airitibooks.com/Detail/Detail?PublicationID=P20200103270", "https://www.airitibooks.com/Detail/Detail?PublicationID=P20200103270")</f>
        <v>https://www.airitibooks.com/Detail/Detail?PublicationID=P20200103270</v>
      </c>
    </row>
    <row r="1022" spans="1:8" ht="21" customHeight="1">
      <c r="A1022" s="10" t="s">
        <v>3282</v>
      </c>
      <c r="B1022" s="10" t="s">
        <v>3283</v>
      </c>
      <c r="C1022" s="10" t="s">
        <v>461</v>
      </c>
      <c r="D1022" s="10" t="s">
        <v>3284</v>
      </c>
      <c r="E1022" s="10" t="s">
        <v>214</v>
      </c>
      <c r="F1022" s="10" t="s">
        <v>163</v>
      </c>
      <c r="G1022" s="10" t="s">
        <v>162</v>
      </c>
      <c r="H1022" s="11" t="str">
        <f>HYPERLINK("https://www.airitibooks.com/Detail/Detail?PublicationID=P20200103277", "https://www.airitibooks.com/Detail/Detail?PublicationID=P20200103277")</f>
        <v>https://www.airitibooks.com/Detail/Detail?PublicationID=P20200103277</v>
      </c>
    </row>
    <row r="1023" spans="1:8" ht="21" customHeight="1">
      <c r="A1023" s="10" t="s">
        <v>3285</v>
      </c>
      <c r="B1023" s="10" t="s">
        <v>3286</v>
      </c>
      <c r="C1023" s="10" t="s">
        <v>461</v>
      </c>
      <c r="D1023" s="10" t="s">
        <v>3287</v>
      </c>
      <c r="E1023" s="10" t="s">
        <v>214</v>
      </c>
      <c r="F1023" s="10" t="s">
        <v>163</v>
      </c>
      <c r="G1023" s="10" t="s">
        <v>382</v>
      </c>
      <c r="H1023" s="11" t="str">
        <f>HYPERLINK("https://www.airitibooks.com/Detail/Detail?PublicationID=P20200321002", "https://www.airitibooks.com/Detail/Detail?PublicationID=P20200321002")</f>
        <v>https://www.airitibooks.com/Detail/Detail?PublicationID=P20200321002</v>
      </c>
    </row>
    <row r="1024" spans="1:8" ht="21" customHeight="1">
      <c r="A1024" s="10" t="s">
        <v>3288</v>
      </c>
      <c r="B1024" s="10" t="s">
        <v>3289</v>
      </c>
      <c r="C1024" s="10" t="s">
        <v>461</v>
      </c>
      <c r="D1024" s="10" t="s">
        <v>3290</v>
      </c>
      <c r="E1024" s="10" t="s">
        <v>214</v>
      </c>
      <c r="F1024" s="10" t="s">
        <v>163</v>
      </c>
      <c r="G1024" s="10" t="s">
        <v>162</v>
      </c>
      <c r="H1024" s="11" t="str">
        <f>HYPERLINK("https://www.airitibooks.com/Detail/Detail?PublicationID=P20200321003", "https://www.airitibooks.com/Detail/Detail?PublicationID=P20200321003")</f>
        <v>https://www.airitibooks.com/Detail/Detail?PublicationID=P20200321003</v>
      </c>
    </row>
    <row r="1025" spans="1:8" ht="21" customHeight="1">
      <c r="A1025" s="10" t="s">
        <v>3291</v>
      </c>
      <c r="B1025" s="10" t="s">
        <v>3292</v>
      </c>
      <c r="C1025" s="10" t="s">
        <v>461</v>
      </c>
      <c r="D1025" s="10" t="s">
        <v>600</v>
      </c>
      <c r="E1025" s="10" t="s">
        <v>214</v>
      </c>
      <c r="F1025" s="10" t="s">
        <v>152</v>
      </c>
      <c r="G1025" s="10" t="s">
        <v>674</v>
      </c>
      <c r="H1025" s="11" t="str">
        <f>HYPERLINK("https://www.airitibooks.com/Detail/Detail?PublicationID=P20200321005", "https://www.airitibooks.com/Detail/Detail?PublicationID=P20200321005")</f>
        <v>https://www.airitibooks.com/Detail/Detail?PublicationID=P20200321005</v>
      </c>
    </row>
    <row r="1026" spans="1:8" ht="21" customHeight="1">
      <c r="A1026" s="10" t="s">
        <v>3293</v>
      </c>
      <c r="B1026" s="10" t="s">
        <v>3294</v>
      </c>
      <c r="C1026" s="10" t="s">
        <v>461</v>
      </c>
      <c r="D1026" s="10" t="s">
        <v>3295</v>
      </c>
      <c r="E1026" s="10" t="s">
        <v>214</v>
      </c>
      <c r="F1026" s="10" t="s">
        <v>152</v>
      </c>
      <c r="G1026" s="10" t="s">
        <v>674</v>
      </c>
      <c r="H1026" s="11" t="str">
        <f>HYPERLINK("https://www.airitibooks.com/Detail/Detail?PublicationID=P20200321006", "https://www.airitibooks.com/Detail/Detail?PublicationID=P20200321006")</f>
        <v>https://www.airitibooks.com/Detail/Detail?PublicationID=P20200321006</v>
      </c>
    </row>
    <row r="1027" spans="1:8" ht="21" customHeight="1">
      <c r="A1027" s="10" t="s">
        <v>3296</v>
      </c>
      <c r="B1027" s="10" t="s">
        <v>3297</v>
      </c>
      <c r="C1027" s="10" t="s">
        <v>461</v>
      </c>
      <c r="D1027" s="10" t="s">
        <v>3295</v>
      </c>
      <c r="E1027" s="10" t="s">
        <v>214</v>
      </c>
      <c r="F1027" s="10" t="s">
        <v>152</v>
      </c>
      <c r="G1027" s="10" t="s">
        <v>674</v>
      </c>
      <c r="H1027" s="11" t="str">
        <f>HYPERLINK("https://www.airitibooks.com/Detail/Detail?PublicationID=P20200321007", "https://www.airitibooks.com/Detail/Detail?PublicationID=P20200321007")</f>
        <v>https://www.airitibooks.com/Detail/Detail?PublicationID=P20200321007</v>
      </c>
    </row>
    <row r="1028" spans="1:8" ht="21" customHeight="1">
      <c r="A1028" s="10" t="s">
        <v>840</v>
      </c>
      <c r="B1028" s="10" t="s">
        <v>841</v>
      </c>
      <c r="C1028" s="10" t="s">
        <v>842</v>
      </c>
      <c r="D1028" s="10" t="s">
        <v>843</v>
      </c>
      <c r="E1028" s="10" t="s">
        <v>133</v>
      </c>
      <c r="F1028" s="10" t="s">
        <v>696</v>
      </c>
      <c r="G1028" s="10" t="s">
        <v>697</v>
      </c>
      <c r="H1028" s="11" t="str">
        <f>HYPERLINK("https://www.airitibooks.com/Detail/Detail?PublicationID=P20200321062", "https://www.airitibooks.com/Detail/Detail?PublicationID=P20200321062")</f>
        <v>https://www.airitibooks.com/Detail/Detail?PublicationID=P20200321062</v>
      </c>
    </row>
    <row r="1029" spans="1:8" ht="21" customHeight="1">
      <c r="A1029" s="10" t="s">
        <v>3298</v>
      </c>
      <c r="B1029" s="10" t="s">
        <v>3299</v>
      </c>
      <c r="C1029" s="10" t="s">
        <v>461</v>
      </c>
      <c r="D1029" s="10" t="s">
        <v>3300</v>
      </c>
      <c r="E1029" s="10" t="s">
        <v>133</v>
      </c>
      <c r="F1029" s="10" t="s">
        <v>142</v>
      </c>
      <c r="G1029" s="10" t="s">
        <v>2296</v>
      </c>
      <c r="H1029" s="11" t="str">
        <f>HYPERLINK("https://www.airitibooks.com/Detail/Detail?PublicationID=P20200402028", "https://www.airitibooks.com/Detail/Detail?PublicationID=P20200402028")</f>
        <v>https://www.airitibooks.com/Detail/Detail?PublicationID=P20200402028</v>
      </c>
    </row>
    <row r="1030" spans="1:8" ht="21" customHeight="1">
      <c r="A1030" s="10" t="s">
        <v>1127</v>
      </c>
      <c r="B1030" s="10" t="s">
        <v>1128</v>
      </c>
      <c r="C1030" s="10" t="s">
        <v>1129</v>
      </c>
      <c r="D1030" s="10" t="s">
        <v>1130</v>
      </c>
      <c r="E1030" s="10" t="s">
        <v>214</v>
      </c>
      <c r="F1030" s="10" t="s">
        <v>183</v>
      </c>
      <c r="G1030" s="10" t="s">
        <v>182</v>
      </c>
      <c r="H1030" s="11" t="str">
        <f>HYPERLINK("https://www.airitibooks.com/Detail/Detail?PublicationID=P20200430226", "https://www.airitibooks.com/Detail/Detail?PublicationID=P20200430226")</f>
        <v>https://www.airitibooks.com/Detail/Detail?PublicationID=P20200430226</v>
      </c>
    </row>
    <row r="1031" spans="1:8" ht="21" customHeight="1">
      <c r="A1031" s="10" t="s">
        <v>1148</v>
      </c>
      <c r="B1031" s="10" t="s">
        <v>1149</v>
      </c>
      <c r="C1031" s="10" t="s">
        <v>1150</v>
      </c>
      <c r="D1031" s="10" t="s">
        <v>1151</v>
      </c>
      <c r="E1031" s="10" t="s">
        <v>133</v>
      </c>
      <c r="F1031" s="10" t="s">
        <v>172</v>
      </c>
      <c r="G1031" s="10" t="s">
        <v>174</v>
      </c>
      <c r="H1031" s="11" t="str">
        <f>HYPERLINK("https://www.airitibooks.com/Detail/Detail?PublicationID=P20200507395", "https://www.airitibooks.com/Detail/Detail?PublicationID=P20200507395")</f>
        <v>https://www.airitibooks.com/Detail/Detail?PublicationID=P20200507395</v>
      </c>
    </row>
    <row r="1032" spans="1:8" ht="21" customHeight="1">
      <c r="A1032" s="10" t="s">
        <v>3301</v>
      </c>
      <c r="B1032" s="10" t="s">
        <v>3302</v>
      </c>
      <c r="C1032" s="10" t="s">
        <v>690</v>
      </c>
      <c r="D1032" s="10" t="s">
        <v>3303</v>
      </c>
      <c r="E1032" s="10" t="s">
        <v>425</v>
      </c>
      <c r="F1032" s="10" t="s">
        <v>142</v>
      </c>
      <c r="G1032" s="10" t="s">
        <v>141</v>
      </c>
      <c r="H1032" s="11" t="str">
        <f>HYPERLINK("https://www.airitibooks.com/Detail/Detail?PublicationID=P20200521144", "https://www.airitibooks.com/Detail/Detail?PublicationID=P20200521144")</f>
        <v>https://www.airitibooks.com/Detail/Detail?PublicationID=P20200521144</v>
      </c>
    </row>
    <row r="1033" spans="1:8" ht="21" customHeight="1">
      <c r="A1033" s="10" t="s">
        <v>3304</v>
      </c>
      <c r="B1033" s="10" t="s">
        <v>3305</v>
      </c>
      <c r="C1033" s="10" t="s">
        <v>380</v>
      </c>
      <c r="D1033" s="10" t="s">
        <v>3306</v>
      </c>
      <c r="E1033" s="10" t="s">
        <v>425</v>
      </c>
      <c r="F1033" s="10" t="s">
        <v>142</v>
      </c>
      <c r="G1033" s="10" t="s">
        <v>141</v>
      </c>
      <c r="H1033" s="11" t="str">
        <f>HYPERLINK("https://www.airitibooks.com/Detail/Detail?PublicationID=P20200521173", "https://www.airitibooks.com/Detail/Detail?PublicationID=P20200521173")</f>
        <v>https://www.airitibooks.com/Detail/Detail?PublicationID=P20200521173</v>
      </c>
    </row>
    <row r="1034" spans="1:8" ht="21" customHeight="1">
      <c r="A1034" s="10" t="s">
        <v>3307</v>
      </c>
      <c r="B1034" s="10" t="s">
        <v>3308</v>
      </c>
      <c r="C1034" s="10" t="s">
        <v>690</v>
      </c>
      <c r="D1034" s="10" t="s">
        <v>3309</v>
      </c>
      <c r="E1034" s="10" t="s">
        <v>425</v>
      </c>
      <c r="F1034" s="10" t="s">
        <v>142</v>
      </c>
      <c r="G1034" s="10" t="s">
        <v>141</v>
      </c>
      <c r="H1034" s="11" t="str">
        <f>HYPERLINK("https://www.airitibooks.com/Detail/Detail?PublicationID=P20200521185", "https://www.airitibooks.com/Detail/Detail?PublicationID=P20200521185")</f>
        <v>https://www.airitibooks.com/Detail/Detail?PublicationID=P20200521185</v>
      </c>
    </row>
    <row r="1035" spans="1:8" ht="21" customHeight="1">
      <c r="A1035" s="10" t="s">
        <v>3310</v>
      </c>
      <c r="B1035" s="10" t="s">
        <v>3311</v>
      </c>
      <c r="C1035" s="10" t="s">
        <v>690</v>
      </c>
      <c r="D1035" s="10" t="s">
        <v>3312</v>
      </c>
      <c r="E1035" s="10" t="s">
        <v>425</v>
      </c>
      <c r="F1035" s="10" t="s">
        <v>142</v>
      </c>
      <c r="G1035" s="10" t="s">
        <v>141</v>
      </c>
      <c r="H1035" s="11" t="str">
        <f>HYPERLINK("https://www.airitibooks.com/Detail/Detail?PublicationID=P20200521186", "https://www.airitibooks.com/Detail/Detail?PublicationID=P20200521186")</f>
        <v>https://www.airitibooks.com/Detail/Detail?PublicationID=P20200521186</v>
      </c>
    </row>
    <row r="1036" spans="1:8" ht="21" customHeight="1">
      <c r="A1036" s="10" t="s">
        <v>3313</v>
      </c>
      <c r="B1036" s="10" t="s">
        <v>3314</v>
      </c>
      <c r="C1036" s="10" t="s">
        <v>380</v>
      </c>
      <c r="D1036" s="10" t="s">
        <v>3315</v>
      </c>
      <c r="E1036" s="10" t="s">
        <v>214</v>
      </c>
      <c r="F1036" s="10" t="s">
        <v>142</v>
      </c>
      <c r="G1036" s="10" t="s">
        <v>141</v>
      </c>
      <c r="H1036" s="11" t="str">
        <f>HYPERLINK("https://www.airitibooks.com/Detail/Detail?PublicationID=P20200521193", "https://www.airitibooks.com/Detail/Detail?PublicationID=P20200521193")</f>
        <v>https://www.airitibooks.com/Detail/Detail?PublicationID=P20200521193</v>
      </c>
    </row>
    <row r="1037" spans="1:8" ht="21" customHeight="1">
      <c r="A1037" s="10" t="s">
        <v>10</v>
      </c>
      <c r="B1037" s="10" t="s">
        <v>1189</v>
      </c>
      <c r="C1037" s="10" t="s">
        <v>1190</v>
      </c>
      <c r="D1037" s="10" t="s">
        <v>11</v>
      </c>
      <c r="E1037" s="10" t="s">
        <v>214</v>
      </c>
      <c r="F1037" s="10" t="s">
        <v>183</v>
      </c>
      <c r="G1037" s="10" t="s">
        <v>213</v>
      </c>
      <c r="H1037" s="11" t="str">
        <f>HYPERLINK("https://www.airitibooks.com/Detail/Detail?PublicationID=P20200612074", "https://www.airitibooks.com/Detail/Detail?PublicationID=P20200612074")</f>
        <v>https://www.airitibooks.com/Detail/Detail?PublicationID=P20200612074</v>
      </c>
    </row>
    <row r="1038" spans="1:8" ht="21" customHeight="1">
      <c r="A1038" s="10" t="s">
        <v>1322</v>
      </c>
      <c r="B1038" s="10" t="s">
        <v>1323</v>
      </c>
      <c r="C1038" s="10" t="s">
        <v>155</v>
      </c>
      <c r="D1038" s="10" t="s">
        <v>1324</v>
      </c>
      <c r="E1038" s="10" t="s">
        <v>133</v>
      </c>
      <c r="F1038" s="10" t="s">
        <v>163</v>
      </c>
      <c r="G1038" s="10" t="s">
        <v>585</v>
      </c>
      <c r="H1038" s="11" t="str">
        <f>HYPERLINK("https://www.airitibooks.com/Detail/Detail?PublicationID=P20200730028", "https://www.airitibooks.com/Detail/Detail?PublicationID=P20200730028")</f>
        <v>https://www.airitibooks.com/Detail/Detail?PublicationID=P20200730028</v>
      </c>
    </row>
    <row r="1039" spans="1:8" ht="21" customHeight="1">
      <c r="A1039" s="10" t="s">
        <v>2476</v>
      </c>
      <c r="B1039" s="10" t="s">
        <v>2477</v>
      </c>
      <c r="C1039" s="10" t="s">
        <v>155</v>
      </c>
      <c r="D1039" s="10" t="s">
        <v>2478</v>
      </c>
      <c r="E1039" s="10" t="s">
        <v>133</v>
      </c>
      <c r="F1039" s="10" t="s">
        <v>152</v>
      </c>
      <c r="G1039" s="10" t="s">
        <v>469</v>
      </c>
      <c r="H1039" s="11" t="str">
        <f>HYPERLINK("https://www.airitibooks.com/Detail/Detail?PublicationID=P20200730029", "https://www.airitibooks.com/Detail/Detail?PublicationID=P20200730029")</f>
        <v>https://www.airitibooks.com/Detail/Detail?PublicationID=P20200730029</v>
      </c>
    </row>
    <row r="1040" spans="1:8" ht="21" customHeight="1">
      <c r="A1040" s="10" t="s">
        <v>3316</v>
      </c>
      <c r="B1040" s="10" t="s">
        <v>3317</v>
      </c>
      <c r="C1040" s="10" t="s">
        <v>873</v>
      </c>
      <c r="D1040" s="10" t="s">
        <v>3318</v>
      </c>
      <c r="E1040" s="10" t="s">
        <v>133</v>
      </c>
      <c r="F1040" s="10" t="s">
        <v>142</v>
      </c>
      <c r="G1040" s="10" t="s">
        <v>141</v>
      </c>
      <c r="H1040" s="11" t="str">
        <f>HYPERLINK("https://www.airitibooks.com/Detail/Detail?PublicationID=P20200730053", "https://www.airitibooks.com/Detail/Detail?PublicationID=P20200730053")</f>
        <v>https://www.airitibooks.com/Detail/Detail?PublicationID=P20200730053</v>
      </c>
    </row>
    <row r="1041" spans="1:8" ht="21" customHeight="1">
      <c r="A1041" s="10" t="s">
        <v>3319</v>
      </c>
      <c r="B1041" s="10" t="s">
        <v>3320</v>
      </c>
      <c r="C1041" s="10" t="s">
        <v>3321</v>
      </c>
      <c r="D1041" s="10" t="s">
        <v>3322</v>
      </c>
      <c r="E1041" s="10" t="s">
        <v>133</v>
      </c>
      <c r="F1041" s="10" t="s">
        <v>183</v>
      </c>
      <c r="G1041" s="10" t="s">
        <v>2545</v>
      </c>
      <c r="H1041" s="11" t="str">
        <f>HYPERLINK("https://www.airitibooks.com/Detail/Detail?PublicationID=P20200820022", "https://www.airitibooks.com/Detail/Detail?PublicationID=P20200820022")</f>
        <v>https://www.airitibooks.com/Detail/Detail?PublicationID=P20200820022</v>
      </c>
    </row>
    <row r="1042" spans="1:8" ht="21" customHeight="1">
      <c r="A1042" s="10" t="s">
        <v>3323</v>
      </c>
      <c r="B1042" s="10" t="s">
        <v>3324</v>
      </c>
      <c r="C1042" s="10" t="s">
        <v>3321</v>
      </c>
      <c r="D1042" s="10" t="s">
        <v>3325</v>
      </c>
      <c r="E1042" s="10" t="s">
        <v>133</v>
      </c>
      <c r="F1042" s="10" t="s">
        <v>183</v>
      </c>
      <c r="G1042" s="10" t="s">
        <v>2545</v>
      </c>
      <c r="H1042" s="11" t="str">
        <f>HYPERLINK("https://www.airitibooks.com/Detail/Detail?PublicationID=P20200820025", "https://www.airitibooks.com/Detail/Detail?PublicationID=P20200820025")</f>
        <v>https://www.airitibooks.com/Detail/Detail?PublicationID=P20200820025</v>
      </c>
    </row>
    <row r="1043" spans="1:8" ht="21" customHeight="1">
      <c r="A1043" s="10" t="s">
        <v>3326</v>
      </c>
      <c r="B1043" s="10" t="s">
        <v>3327</v>
      </c>
      <c r="C1043" s="10" t="s">
        <v>3321</v>
      </c>
      <c r="D1043" s="10" t="s">
        <v>3328</v>
      </c>
      <c r="E1043" s="10" t="s">
        <v>133</v>
      </c>
      <c r="F1043" s="10" t="s">
        <v>183</v>
      </c>
      <c r="G1043" s="10" t="s">
        <v>2545</v>
      </c>
      <c r="H1043" s="11" t="str">
        <f>HYPERLINK("https://www.airitibooks.com/Detail/Detail?PublicationID=P20200820030", "https://www.airitibooks.com/Detail/Detail?PublicationID=P20200820030")</f>
        <v>https://www.airitibooks.com/Detail/Detail?PublicationID=P20200820030</v>
      </c>
    </row>
    <row r="1044" spans="1:8" ht="21" customHeight="1">
      <c r="A1044" s="10" t="s">
        <v>2562</v>
      </c>
      <c r="B1044" s="10" t="s">
        <v>2563</v>
      </c>
      <c r="C1044" s="10" t="s">
        <v>176</v>
      </c>
      <c r="D1044" s="10" t="s">
        <v>1853</v>
      </c>
      <c r="E1044" s="10" t="s">
        <v>133</v>
      </c>
      <c r="F1044" s="10" t="s">
        <v>172</v>
      </c>
      <c r="G1044" s="10" t="s">
        <v>174</v>
      </c>
      <c r="H1044" s="11" t="str">
        <f>HYPERLINK("https://www.airitibooks.com/Detail/Detail?PublicationID=P20200921034", "https://www.airitibooks.com/Detail/Detail?PublicationID=P20200921034")</f>
        <v>https://www.airitibooks.com/Detail/Detail?PublicationID=P20200921034</v>
      </c>
    </row>
    <row r="1045" spans="1:8" ht="21" customHeight="1">
      <c r="A1045" s="10" t="s">
        <v>3329</v>
      </c>
      <c r="B1045" s="10" t="s">
        <v>3330</v>
      </c>
      <c r="C1045" s="10" t="s">
        <v>155</v>
      </c>
      <c r="D1045" s="10" t="s">
        <v>3331</v>
      </c>
      <c r="E1045" s="10" t="s">
        <v>214</v>
      </c>
      <c r="F1045" s="10" t="s">
        <v>163</v>
      </c>
      <c r="G1045" s="10" t="s">
        <v>162</v>
      </c>
      <c r="H1045" s="11" t="str">
        <f>HYPERLINK("https://www.airitibooks.com/Detail/Detail?PublicationID=P20201012027", "https://www.airitibooks.com/Detail/Detail?PublicationID=P20201012027")</f>
        <v>https://www.airitibooks.com/Detail/Detail?PublicationID=P20201012027</v>
      </c>
    </row>
    <row r="1046" spans="1:8" ht="21" customHeight="1">
      <c r="A1046" s="10" t="s">
        <v>2610</v>
      </c>
      <c r="B1046" s="10" t="s">
        <v>2611</v>
      </c>
      <c r="C1046" s="10" t="s">
        <v>176</v>
      </c>
      <c r="D1046" s="10" t="s">
        <v>1369</v>
      </c>
      <c r="E1046" s="10" t="s">
        <v>133</v>
      </c>
      <c r="F1046" s="10" t="s">
        <v>183</v>
      </c>
      <c r="G1046" s="10" t="s">
        <v>213</v>
      </c>
      <c r="H1046" s="11" t="str">
        <f>HYPERLINK("https://www.airitibooks.com/Detail/Detail?PublicationID=P20201012081", "https://www.airitibooks.com/Detail/Detail?PublicationID=P20201012081")</f>
        <v>https://www.airitibooks.com/Detail/Detail?PublicationID=P20201012081</v>
      </c>
    </row>
    <row r="1047" spans="1:8" ht="21" customHeight="1">
      <c r="A1047" s="10" t="s">
        <v>3332</v>
      </c>
      <c r="B1047" s="10" t="s">
        <v>3333</v>
      </c>
      <c r="C1047" s="10" t="s">
        <v>461</v>
      </c>
      <c r="D1047" s="10" t="s">
        <v>3334</v>
      </c>
      <c r="E1047" s="10" t="s">
        <v>133</v>
      </c>
      <c r="F1047" s="10" t="s">
        <v>142</v>
      </c>
      <c r="G1047" s="10" t="s">
        <v>2296</v>
      </c>
      <c r="H1047" s="11" t="str">
        <f>HYPERLINK("https://www.airitibooks.com/Detail/Detail?PublicationID=P20201021008", "https://www.airitibooks.com/Detail/Detail?PublicationID=P20201021008")</f>
        <v>https://www.airitibooks.com/Detail/Detail?PublicationID=P20201021008</v>
      </c>
    </row>
    <row r="1048" spans="1:8" ht="21" customHeight="1">
      <c r="A1048" s="10" t="s">
        <v>3335</v>
      </c>
      <c r="B1048" s="10" t="s">
        <v>3336</v>
      </c>
      <c r="C1048" s="10" t="s">
        <v>3337</v>
      </c>
      <c r="D1048" s="10" t="s">
        <v>3338</v>
      </c>
      <c r="E1048" s="10" t="s">
        <v>133</v>
      </c>
      <c r="F1048" s="10" t="s">
        <v>163</v>
      </c>
      <c r="G1048" s="10" t="s">
        <v>162</v>
      </c>
      <c r="H1048" s="11" t="str">
        <f>HYPERLINK("https://www.airitibooks.com/Detail/Detail?PublicationID=P20201120076", "https://www.airitibooks.com/Detail/Detail?PublicationID=P20201120076")</f>
        <v>https://www.airitibooks.com/Detail/Detail?PublicationID=P20201120076</v>
      </c>
    </row>
    <row r="1049" spans="1:8" ht="21" customHeight="1">
      <c r="A1049" s="10" t="s">
        <v>2802</v>
      </c>
      <c r="B1049" s="10" t="s">
        <v>2803</v>
      </c>
      <c r="C1049" s="10" t="s">
        <v>165</v>
      </c>
      <c r="D1049" s="10" t="s">
        <v>2804</v>
      </c>
      <c r="E1049" s="10" t="s">
        <v>133</v>
      </c>
      <c r="F1049" s="10" t="s">
        <v>163</v>
      </c>
      <c r="G1049" s="10" t="s">
        <v>162</v>
      </c>
      <c r="H1049" s="11" t="str">
        <f>HYPERLINK("https://www.airitibooks.com/Detail/Detail?PublicationID=P20201127126", "https://www.airitibooks.com/Detail/Detail?PublicationID=P20201127126")</f>
        <v>https://www.airitibooks.com/Detail/Detail?PublicationID=P20201127126</v>
      </c>
    </row>
    <row r="1050" spans="1:8" ht="21" customHeight="1">
      <c r="A1050" s="10" t="s">
        <v>3339</v>
      </c>
      <c r="B1050" s="10" t="s">
        <v>3340</v>
      </c>
      <c r="C1050" s="10" t="s">
        <v>1596</v>
      </c>
      <c r="D1050" s="10" t="s">
        <v>3341</v>
      </c>
      <c r="E1050" s="10" t="s">
        <v>133</v>
      </c>
      <c r="F1050" s="10" t="s">
        <v>208</v>
      </c>
      <c r="G1050" s="10" t="s">
        <v>207</v>
      </c>
      <c r="H1050" s="11" t="str">
        <f>HYPERLINK("https://www.airitibooks.com/Detail/Detail?PublicationID=P20201127282", "https://www.airitibooks.com/Detail/Detail?PublicationID=P20201127282")</f>
        <v>https://www.airitibooks.com/Detail/Detail?PublicationID=P20201127282</v>
      </c>
    </row>
    <row r="1051" spans="1:8" ht="21" customHeight="1">
      <c r="A1051" s="10" t="s">
        <v>3342</v>
      </c>
      <c r="B1051" s="10" t="s">
        <v>3343</v>
      </c>
      <c r="C1051" s="10" t="s">
        <v>461</v>
      </c>
      <c r="D1051" s="10" t="s">
        <v>3344</v>
      </c>
      <c r="E1051" s="10" t="s">
        <v>133</v>
      </c>
      <c r="F1051" s="10" t="s">
        <v>163</v>
      </c>
      <c r="G1051" s="10" t="s">
        <v>162</v>
      </c>
      <c r="H1051" s="11" t="str">
        <f>HYPERLINK("https://www.airitibooks.com/Detail/Detail?PublicationID=P20201204041", "https://www.airitibooks.com/Detail/Detail?PublicationID=P20201204041")</f>
        <v>https://www.airitibooks.com/Detail/Detail?PublicationID=P20201204041</v>
      </c>
    </row>
    <row r="1052" spans="1:8" ht="21" customHeight="1">
      <c r="A1052" s="10" t="s">
        <v>2879</v>
      </c>
      <c r="B1052" s="10" t="s">
        <v>2880</v>
      </c>
      <c r="C1052" s="10" t="s">
        <v>155</v>
      </c>
      <c r="D1052" s="10" t="s">
        <v>509</v>
      </c>
      <c r="E1052" s="10" t="s">
        <v>133</v>
      </c>
      <c r="F1052" s="10" t="s">
        <v>172</v>
      </c>
      <c r="G1052" s="10" t="s">
        <v>174</v>
      </c>
      <c r="H1052" s="11" t="str">
        <f>HYPERLINK("https://www.airitibooks.com/Detail/Detail?PublicationID=P20201218046", "https://www.airitibooks.com/Detail/Detail?PublicationID=P20201218046")</f>
        <v>https://www.airitibooks.com/Detail/Detail?PublicationID=P20201218046</v>
      </c>
    </row>
    <row r="1053" spans="1:8" ht="21" customHeight="1">
      <c r="A1053" s="10" t="s">
        <v>2905</v>
      </c>
      <c r="B1053" s="10" t="s">
        <v>2906</v>
      </c>
      <c r="C1053" s="10" t="s">
        <v>176</v>
      </c>
      <c r="D1053" s="10" t="s">
        <v>83</v>
      </c>
      <c r="E1053" s="10" t="s">
        <v>133</v>
      </c>
      <c r="F1053" s="10" t="s">
        <v>183</v>
      </c>
      <c r="G1053" s="10" t="s">
        <v>213</v>
      </c>
      <c r="H1053" s="11" t="str">
        <f>HYPERLINK("https://www.airitibooks.com/Detail/Detail?PublicationID=P20201218087", "https://www.airitibooks.com/Detail/Detail?PublicationID=P20201218087")</f>
        <v>https://www.airitibooks.com/Detail/Detail?PublicationID=P20201218087</v>
      </c>
    </row>
    <row r="1054" spans="1:8" ht="21" customHeight="1">
      <c r="A1054" s="10" t="s">
        <v>3345</v>
      </c>
      <c r="B1054" s="10" t="s">
        <v>3346</v>
      </c>
      <c r="C1054" s="10" t="s">
        <v>240</v>
      </c>
      <c r="D1054" s="10" t="s">
        <v>3347</v>
      </c>
      <c r="E1054" s="10" t="s">
        <v>133</v>
      </c>
      <c r="F1054" s="10" t="s">
        <v>163</v>
      </c>
      <c r="G1054" s="10" t="s">
        <v>162</v>
      </c>
      <c r="H1054" s="11" t="str">
        <f>HYPERLINK("https://www.airitibooks.com/Detail/Detail?PublicationID=P20201231236", "https://www.airitibooks.com/Detail/Detail?PublicationID=P20201231236")</f>
        <v>https://www.airitibooks.com/Detail/Detail?PublicationID=P20201231236</v>
      </c>
    </row>
    <row r="1055" spans="1:8" ht="21" customHeight="1">
      <c r="A1055" s="10" t="s">
        <v>3348</v>
      </c>
      <c r="B1055" s="10" t="s">
        <v>3349</v>
      </c>
      <c r="C1055" s="10" t="s">
        <v>2741</v>
      </c>
      <c r="D1055" s="10" t="s">
        <v>2751</v>
      </c>
      <c r="E1055" s="10" t="s">
        <v>364</v>
      </c>
      <c r="F1055" s="10" t="s">
        <v>142</v>
      </c>
      <c r="G1055" s="10" t="s">
        <v>141</v>
      </c>
      <c r="H1055" s="11" t="str">
        <f>HYPERLINK("https://www.airitibooks.com/Detail/Detail?PublicationID=P20210315018", "https://www.airitibooks.com/Detail/Detail?PublicationID=P20210315018")</f>
        <v>https://www.airitibooks.com/Detail/Detail?PublicationID=P20210315018</v>
      </c>
    </row>
    <row r="1056" spans="1:8" ht="21" customHeight="1">
      <c r="A1056" s="10" t="s">
        <v>3298</v>
      </c>
      <c r="B1056" s="10" t="s">
        <v>3350</v>
      </c>
      <c r="C1056" s="10" t="s">
        <v>461</v>
      </c>
      <c r="D1056" s="10" t="s">
        <v>3300</v>
      </c>
      <c r="E1056" s="10" t="s">
        <v>133</v>
      </c>
      <c r="F1056" s="10" t="s">
        <v>142</v>
      </c>
      <c r="G1056" s="10" t="s">
        <v>2296</v>
      </c>
      <c r="H1056" s="11" t="str">
        <f>HYPERLINK("https://www.airitibooks.com/Detail/Detail?PublicationID=P20210326014", "https://www.airitibooks.com/Detail/Detail?PublicationID=P20210326014")</f>
        <v>https://www.airitibooks.com/Detail/Detail?PublicationID=P20210326014</v>
      </c>
    </row>
    <row r="1057" spans="1:8" ht="21" customHeight="1">
      <c r="A1057" s="10" t="s">
        <v>3351</v>
      </c>
      <c r="B1057" s="10" t="s">
        <v>3352</v>
      </c>
      <c r="C1057" s="10" t="s">
        <v>461</v>
      </c>
      <c r="D1057" s="10" t="s">
        <v>1672</v>
      </c>
      <c r="E1057" s="10" t="s">
        <v>153</v>
      </c>
      <c r="F1057" s="10" t="s">
        <v>152</v>
      </c>
      <c r="G1057" s="10" t="s">
        <v>469</v>
      </c>
      <c r="H1057" s="11" t="str">
        <f>HYPERLINK("https://www.airitibooks.com/Detail/Detail?PublicationID=P20210326026", "https://www.airitibooks.com/Detail/Detail?PublicationID=P20210326026")</f>
        <v>https://www.airitibooks.com/Detail/Detail?PublicationID=P20210326026</v>
      </c>
    </row>
    <row r="1058" spans="1:8" ht="21" customHeight="1">
      <c r="A1058" s="10" t="s">
        <v>3353</v>
      </c>
      <c r="B1058" s="10" t="s">
        <v>3354</v>
      </c>
      <c r="C1058" s="10" t="s">
        <v>461</v>
      </c>
      <c r="D1058" s="10" t="s">
        <v>2295</v>
      </c>
      <c r="E1058" s="10" t="s">
        <v>133</v>
      </c>
      <c r="F1058" s="10" t="s">
        <v>142</v>
      </c>
      <c r="G1058" s="10" t="s">
        <v>2296</v>
      </c>
      <c r="H1058" s="11" t="str">
        <f>HYPERLINK("https://www.airitibooks.com/Detail/Detail?PublicationID=P20210326029", "https://www.airitibooks.com/Detail/Detail?PublicationID=P20210326029")</f>
        <v>https://www.airitibooks.com/Detail/Detail?PublicationID=P20210326029</v>
      </c>
    </row>
    <row r="1059" spans="1:8" ht="21" customHeight="1">
      <c r="A1059" s="10" t="s">
        <v>3355</v>
      </c>
      <c r="B1059" s="10" t="s">
        <v>3356</v>
      </c>
      <c r="C1059" s="10" t="s">
        <v>461</v>
      </c>
      <c r="D1059" s="10" t="s">
        <v>3357</v>
      </c>
      <c r="E1059" s="10" t="s">
        <v>153</v>
      </c>
      <c r="F1059" s="10" t="s">
        <v>152</v>
      </c>
      <c r="G1059" s="10" t="s">
        <v>151</v>
      </c>
      <c r="H1059" s="11" t="str">
        <f>HYPERLINK("https://www.airitibooks.com/Detail/Detail?PublicationID=P20210326030", "https://www.airitibooks.com/Detail/Detail?PublicationID=P20210326030")</f>
        <v>https://www.airitibooks.com/Detail/Detail?PublicationID=P20210326030</v>
      </c>
    </row>
    <row r="1060" spans="1:8" ht="21" customHeight="1">
      <c r="A1060" s="10" t="s">
        <v>3358</v>
      </c>
      <c r="B1060" s="10" t="s">
        <v>3359</v>
      </c>
      <c r="C1060" s="10" t="s">
        <v>3360</v>
      </c>
      <c r="D1060" s="10" t="s">
        <v>3361</v>
      </c>
      <c r="E1060" s="10" t="s">
        <v>214</v>
      </c>
      <c r="F1060" s="10" t="s">
        <v>163</v>
      </c>
      <c r="G1060" s="10" t="s">
        <v>162</v>
      </c>
      <c r="H1060" s="11" t="str">
        <f>HYPERLINK("https://www.airitibooks.com/Detail/Detail?PublicationID=P20210521002", "https://www.airitibooks.com/Detail/Detail?PublicationID=P20210521002")</f>
        <v>https://www.airitibooks.com/Detail/Detail?PublicationID=P20210521002</v>
      </c>
    </row>
    <row r="1061" spans="1:8" ht="21" customHeight="1">
      <c r="A1061" s="10" t="s">
        <v>3362</v>
      </c>
      <c r="B1061" s="10" t="s">
        <v>3363</v>
      </c>
      <c r="C1061" s="10" t="s">
        <v>3360</v>
      </c>
      <c r="D1061" s="10" t="s">
        <v>3364</v>
      </c>
      <c r="E1061" s="10" t="s">
        <v>214</v>
      </c>
      <c r="F1061" s="10" t="s">
        <v>183</v>
      </c>
      <c r="G1061" s="10" t="s">
        <v>213</v>
      </c>
      <c r="H1061" s="11" t="str">
        <f>HYPERLINK("https://www.airitibooks.com/Detail/Detail?PublicationID=P20210521004", "https://www.airitibooks.com/Detail/Detail?PublicationID=P20210521004")</f>
        <v>https://www.airitibooks.com/Detail/Detail?PublicationID=P20210521004</v>
      </c>
    </row>
    <row r="1062" spans="1:8" ht="21" customHeight="1">
      <c r="A1062" s="10" t="s">
        <v>3365</v>
      </c>
      <c r="B1062" s="10" t="s">
        <v>3366</v>
      </c>
      <c r="C1062" s="10" t="s">
        <v>3360</v>
      </c>
      <c r="D1062" s="10" t="s">
        <v>3367</v>
      </c>
      <c r="E1062" s="10" t="s">
        <v>425</v>
      </c>
      <c r="F1062" s="10" t="s">
        <v>163</v>
      </c>
      <c r="G1062" s="10" t="s">
        <v>162</v>
      </c>
      <c r="H1062" s="11" t="str">
        <f>HYPERLINK("https://www.airitibooks.com/Detail/Detail?PublicationID=P20210521006", "https://www.airitibooks.com/Detail/Detail?PublicationID=P20210521006")</f>
        <v>https://www.airitibooks.com/Detail/Detail?PublicationID=P20210521006</v>
      </c>
    </row>
    <row r="1063" spans="1:8" ht="21" customHeight="1">
      <c r="A1063" s="10" t="s">
        <v>3368</v>
      </c>
      <c r="B1063" s="10" t="s">
        <v>3369</v>
      </c>
      <c r="C1063" s="10" t="s">
        <v>3360</v>
      </c>
      <c r="D1063" s="10" t="s">
        <v>3370</v>
      </c>
      <c r="E1063" s="10" t="s">
        <v>133</v>
      </c>
      <c r="F1063" s="10" t="s">
        <v>163</v>
      </c>
      <c r="G1063" s="10" t="s">
        <v>162</v>
      </c>
      <c r="H1063" s="11" t="str">
        <f>HYPERLINK("https://www.airitibooks.com/Detail/Detail?PublicationID=P20210521007", "https://www.airitibooks.com/Detail/Detail?PublicationID=P20210521007")</f>
        <v>https://www.airitibooks.com/Detail/Detail?PublicationID=P20210521007</v>
      </c>
    </row>
    <row r="1064" spans="1:8" ht="21" customHeight="1">
      <c r="A1064" s="10" t="s">
        <v>78</v>
      </c>
      <c r="B1064" s="10" t="s">
        <v>3371</v>
      </c>
      <c r="C1064" s="10" t="s">
        <v>3372</v>
      </c>
      <c r="D1064" s="10" t="s">
        <v>3373</v>
      </c>
      <c r="E1064" s="10" t="s">
        <v>133</v>
      </c>
      <c r="F1064" s="10" t="s">
        <v>142</v>
      </c>
      <c r="G1064" s="10" t="s">
        <v>1669</v>
      </c>
      <c r="H1064" s="11" t="str">
        <f>HYPERLINK("https://www.airitibooks.com/Detail/Detail?PublicationID=P20210521066", "https://www.airitibooks.com/Detail/Detail?PublicationID=P20210521066")</f>
        <v>https://www.airitibooks.com/Detail/Detail?PublicationID=P20210521066</v>
      </c>
    </row>
    <row r="1065" spans="1:8" ht="21" customHeight="1">
      <c r="A1065" s="10" t="s">
        <v>3374</v>
      </c>
      <c r="B1065" s="10" t="s">
        <v>3375</v>
      </c>
      <c r="C1065" s="10" t="s">
        <v>3360</v>
      </c>
      <c r="D1065" s="10" t="s">
        <v>3376</v>
      </c>
      <c r="E1065" s="10" t="s">
        <v>425</v>
      </c>
      <c r="F1065" s="10" t="s">
        <v>163</v>
      </c>
      <c r="G1065" s="10" t="s">
        <v>162</v>
      </c>
      <c r="H1065" s="11" t="str">
        <f>HYPERLINK("https://www.airitibooks.com/Detail/Detail?PublicationID=P20210528005", "https://www.airitibooks.com/Detail/Detail?PublicationID=P20210528005")</f>
        <v>https://www.airitibooks.com/Detail/Detail?PublicationID=P20210528005</v>
      </c>
    </row>
    <row r="1066" spans="1:8" ht="21" customHeight="1">
      <c r="A1066" s="10" t="s">
        <v>3377</v>
      </c>
      <c r="B1066" s="10" t="s">
        <v>3378</v>
      </c>
      <c r="C1066" s="10" t="s">
        <v>1512</v>
      </c>
      <c r="D1066" s="10" t="s">
        <v>3379</v>
      </c>
      <c r="E1066" s="10" t="s">
        <v>133</v>
      </c>
      <c r="F1066" s="10" t="s">
        <v>152</v>
      </c>
      <c r="G1066" s="10" t="s">
        <v>359</v>
      </c>
      <c r="H1066" s="11" t="str">
        <f>HYPERLINK("https://www.airitibooks.com/Detail/Detail?PublicationID=P20210611101", "https://www.airitibooks.com/Detail/Detail?PublicationID=P20210611101")</f>
        <v>https://www.airitibooks.com/Detail/Detail?PublicationID=P20210611101</v>
      </c>
    </row>
    <row r="1067" spans="1:8" ht="21" customHeight="1">
      <c r="A1067" s="10" t="s">
        <v>3380</v>
      </c>
      <c r="B1067" s="10" t="s">
        <v>3381</v>
      </c>
      <c r="C1067" s="10" t="s">
        <v>2741</v>
      </c>
      <c r="D1067" s="10" t="s">
        <v>3382</v>
      </c>
      <c r="E1067" s="10" t="s">
        <v>364</v>
      </c>
      <c r="F1067" s="10" t="s">
        <v>183</v>
      </c>
      <c r="G1067" s="10" t="s">
        <v>506</v>
      </c>
      <c r="H1067" s="11" t="str">
        <f>HYPERLINK("https://www.airitibooks.com/Detail/Detail?PublicationID=P20210621107", "https://www.airitibooks.com/Detail/Detail?PublicationID=P20210621107")</f>
        <v>https://www.airitibooks.com/Detail/Detail?PublicationID=P20210621107</v>
      </c>
    </row>
    <row r="1068" spans="1:8" ht="21" customHeight="1">
      <c r="A1068" s="10" t="s">
        <v>3383</v>
      </c>
      <c r="B1068" s="10" t="s">
        <v>3384</v>
      </c>
      <c r="C1068" s="10" t="s">
        <v>2741</v>
      </c>
      <c r="D1068" s="10" t="s">
        <v>3385</v>
      </c>
      <c r="E1068" s="10" t="s">
        <v>364</v>
      </c>
      <c r="F1068" s="10" t="s">
        <v>183</v>
      </c>
      <c r="G1068" s="10" t="s">
        <v>506</v>
      </c>
      <c r="H1068" s="11" t="str">
        <f>HYPERLINK("https://www.airitibooks.com/Detail/Detail?PublicationID=P20210621111", "https://www.airitibooks.com/Detail/Detail?PublicationID=P20210621111")</f>
        <v>https://www.airitibooks.com/Detail/Detail?PublicationID=P20210621111</v>
      </c>
    </row>
    <row r="1069" spans="1:8" ht="21" customHeight="1">
      <c r="A1069" s="10" t="s">
        <v>110</v>
      </c>
      <c r="B1069" s="10" t="s">
        <v>3386</v>
      </c>
      <c r="C1069" s="10" t="s">
        <v>165</v>
      </c>
      <c r="D1069" s="10" t="s">
        <v>6</v>
      </c>
      <c r="E1069" s="10" t="s">
        <v>153</v>
      </c>
      <c r="F1069" s="10" t="s">
        <v>152</v>
      </c>
      <c r="G1069" s="10" t="s">
        <v>151</v>
      </c>
      <c r="H1069" s="11" t="str">
        <f>HYPERLINK("https://www.airitibooks.com/Detail/Detail?PublicationID=P20210705009", "https://www.airitibooks.com/Detail/Detail?PublicationID=P20210705009")</f>
        <v>https://www.airitibooks.com/Detail/Detail?PublicationID=P20210705009</v>
      </c>
    </row>
    <row r="1070" spans="1:8" ht="21" customHeight="1">
      <c r="A1070" s="10" t="s">
        <v>3387</v>
      </c>
      <c r="B1070" s="10" t="s">
        <v>3388</v>
      </c>
      <c r="C1070" s="10" t="s">
        <v>873</v>
      </c>
      <c r="D1070" s="10" t="s">
        <v>3389</v>
      </c>
      <c r="E1070" s="10" t="s">
        <v>153</v>
      </c>
      <c r="F1070" s="10" t="s">
        <v>183</v>
      </c>
      <c r="G1070" s="10" t="s">
        <v>213</v>
      </c>
      <c r="H1070" s="11" t="str">
        <f>HYPERLINK("https://www.airitibooks.com/Detail/Detail?PublicationID=P20210906046", "https://www.airitibooks.com/Detail/Detail?PublicationID=P20210906046")</f>
        <v>https://www.airitibooks.com/Detail/Detail?PublicationID=P20210906046</v>
      </c>
    </row>
    <row r="1071" spans="1:8" ht="21" customHeight="1">
      <c r="A1071" s="10" t="s">
        <v>3390</v>
      </c>
      <c r="B1071" s="10" t="s">
        <v>3391</v>
      </c>
      <c r="C1071" s="10" t="s">
        <v>873</v>
      </c>
      <c r="D1071" s="10" t="s">
        <v>3392</v>
      </c>
      <c r="E1071" s="10" t="s">
        <v>153</v>
      </c>
      <c r="F1071" s="10" t="s">
        <v>183</v>
      </c>
      <c r="G1071" s="10" t="s">
        <v>213</v>
      </c>
      <c r="H1071" s="11" t="str">
        <f>HYPERLINK("https://www.airitibooks.com/Detail/Detail?PublicationID=P20210906049", "https://www.airitibooks.com/Detail/Detail?PublicationID=P20210906049")</f>
        <v>https://www.airitibooks.com/Detail/Detail?PublicationID=P20210906049</v>
      </c>
    </row>
    <row r="1072" spans="1:8" ht="21" customHeight="1">
      <c r="A1072" s="10" t="s">
        <v>2329</v>
      </c>
      <c r="B1072" s="10" t="s">
        <v>3393</v>
      </c>
      <c r="C1072" s="10" t="s">
        <v>873</v>
      </c>
      <c r="D1072" s="10" t="s">
        <v>2331</v>
      </c>
      <c r="E1072" s="10" t="s">
        <v>153</v>
      </c>
      <c r="F1072" s="10" t="s">
        <v>152</v>
      </c>
      <c r="G1072" s="10" t="s">
        <v>469</v>
      </c>
      <c r="H1072" s="11" t="str">
        <f>HYPERLINK("https://www.airitibooks.com/Detail/Detail?PublicationID=P20210906050", "https://www.airitibooks.com/Detail/Detail?PublicationID=P20210906050")</f>
        <v>https://www.airitibooks.com/Detail/Detail?PublicationID=P20210906050</v>
      </c>
    </row>
    <row r="1073" spans="1:8" ht="21" customHeight="1">
      <c r="A1073" s="10" t="s">
        <v>1794</v>
      </c>
      <c r="B1073" s="10" t="s">
        <v>3394</v>
      </c>
      <c r="C1073" s="10" t="s">
        <v>873</v>
      </c>
      <c r="D1073" s="10" t="s">
        <v>3395</v>
      </c>
      <c r="E1073" s="10" t="s">
        <v>153</v>
      </c>
      <c r="F1073" s="10" t="s">
        <v>163</v>
      </c>
      <c r="G1073" s="10" t="s">
        <v>162</v>
      </c>
      <c r="H1073" s="11" t="str">
        <f>HYPERLINK("https://www.airitibooks.com/Detail/Detail?PublicationID=P20210906057", "https://www.airitibooks.com/Detail/Detail?PublicationID=P20210906057")</f>
        <v>https://www.airitibooks.com/Detail/Detail?PublicationID=P20210906057</v>
      </c>
    </row>
    <row r="1074" spans="1:8" ht="21" customHeight="1">
      <c r="A1074" s="10" t="s">
        <v>3396</v>
      </c>
      <c r="B1074" s="10" t="s">
        <v>3397</v>
      </c>
      <c r="C1074" s="10" t="s">
        <v>873</v>
      </c>
      <c r="D1074" s="10" t="s">
        <v>2328</v>
      </c>
      <c r="E1074" s="10" t="s">
        <v>153</v>
      </c>
      <c r="F1074" s="10" t="s">
        <v>183</v>
      </c>
      <c r="G1074" s="10" t="s">
        <v>213</v>
      </c>
      <c r="H1074" s="11" t="str">
        <f>HYPERLINK("https://www.airitibooks.com/Detail/Detail?PublicationID=P20210906058", "https://www.airitibooks.com/Detail/Detail?PublicationID=P20210906058")</f>
        <v>https://www.airitibooks.com/Detail/Detail?PublicationID=P20210906058</v>
      </c>
    </row>
    <row r="1075" spans="1:8" ht="21" customHeight="1">
      <c r="A1075" s="10" t="s">
        <v>3398</v>
      </c>
      <c r="B1075" s="10" t="s">
        <v>3399</v>
      </c>
      <c r="C1075" s="10" t="s">
        <v>144</v>
      </c>
      <c r="D1075" s="10" t="s">
        <v>3400</v>
      </c>
      <c r="E1075" s="10" t="s">
        <v>133</v>
      </c>
      <c r="F1075" s="10" t="s">
        <v>183</v>
      </c>
      <c r="G1075" s="10" t="s">
        <v>213</v>
      </c>
      <c r="H1075" s="11" t="str">
        <f>HYPERLINK("https://www.airitibooks.com/Detail/Detail?PublicationID=P20210906095", "https://www.airitibooks.com/Detail/Detail?PublicationID=P20210906095")</f>
        <v>https://www.airitibooks.com/Detail/Detail?PublicationID=P20210906095</v>
      </c>
    </row>
    <row r="1076" spans="1:8" ht="21" customHeight="1">
      <c r="A1076" s="10" t="s">
        <v>3401</v>
      </c>
      <c r="B1076" s="10" t="s">
        <v>3402</v>
      </c>
      <c r="C1076" s="10" t="s">
        <v>144</v>
      </c>
      <c r="D1076" s="10" t="s">
        <v>2451</v>
      </c>
      <c r="E1076" s="10" t="s">
        <v>133</v>
      </c>
      <c r="F1076" s="10" t="s">
        <v>152</v>
      </c>
      <c r="G1076" s="10" t="s">
        <v>409</v>
      </c>
      <c r="H1076" s="11" t="str">
        <f>HYPERLINK("https://www.airitibooks.com/Detail/Detail?PublicationID=P20210906097", "https://www.airitibooks.com/Detail/Detail?PublicationID=P20210906097")</f>
        <v>https://www.airitibooks.com/Detail/Detail?PublicationID=P20210906097</v>
      </c>
    </row>
    <row r="1077" spans="1:8" ht="21" customHeight="1">
      <c r="A1077" s="10" t="s">
        <v>3403</v>
      </c>
      <c r="B1077" s="10" t="s">
        <v>3404</v>
      </c>
      <c r="C1077" s="10" t="s">
        <v>1301</v>
      </c>
      <c r="D1077" s="10" t="s">
        <v>3405</v>
      </c>
      <c r="E1077" s="10" t="s">
        <v>153</v>
      </c>
      <c r="F1077" s="10" t="s">
        <v>163</v>
      </c>
      <c r="G1077" s="10" t="s">
        <v>162</v>
      </c>
      <c r="H1077" s="11" t="str">
        <f>HYPERLINK("https://www.airitibooks.com/Detail/Detail?PublicationID=P20210913064", "https://www.airitibooks.com/Detail/Detail?PublicationID=P20210913064")</f>
        <v>https://www.airitibooks.com/Detail/Detail?PublicationID=P20210913064</v>
      </c>
    </row>
    <row r="1078" spans="1:8" ht="21" customHeight="1">
      <c r="A1078" s="10" t="s">
        <v>2332</v>
      </c>
      <c r="B1078" s="10" t="s">
        <v>3406</v>
      </c>
      <c r="C1078" s="10" t="s">
        <v>873</v>
      </c>
      <c r="D1078" s="10" t="s">
        <v>2334</v>
      </c>
      <c r="E1078" s="10" t="s">
        <v>153</v>
      </c>
      <c r="F1078" s="10" t="s">
        <v>183</v>
      </c>
      <c r="G1078" s="10" t="s">
        <v>213</v>
      </c>
      <c r="H1078" s="11" t="str">
        <f>HYPERLINK("https://www.airitibooks.com/Detail/Detail?PublicationID=P20210913217", "https://www.airitibooks.com/Detail/Detail?PublicationID=P20210913217")</f>
        <v>https://www.airitibooks.com/Detail/Detail?PublicationID=P20210913217</v>
      </c>
    </row>
    <row r="1079" spans="1:8" ht="21" customHeight="1">
      <c r="A1079" s="10" t="s">
        <v>3316</v>
      </c>
      <c r="B1079" s="10" t="s">
        <v>3407</v>
      </c>
      <c r="C1079" s="10" t="s">
        <v>873</v>
      </c>
      <c r="D1079" s="10" t="s">
        <v>3318</v>
      </c>
      <c r="E1079" s="10" t="s">
        <v>153</v>
      </c>
      <c r="F1079" s="10" t="s">
        <v>142</v>
      </c>
      <c r="G1079" s="10" t="s">
        <v>141</v>
      </c>
      <c r="H1079" s="11" t="str">
        <f>HYPERLINK("https://www.airitibooks.com/Detail/Detail?PublicationID=P20210913221", "https://www.airitibooks.com/Detail/Detail?PublicationID=P20210913221")</f>
        <v>https://www.airitibooks.com/Detail/Detail?PublicationID=P20210913221</v>
      </c>
    </row>
    <row r="1080" spans="1:8" ht="21" customHeight="1">
      <c r="A1080" s="10" t="s">
        <v>2338</v>
      </c>
      <c r="B1080" s="10" t="s">
        <v>3408</v>
      </c>
      <c r="C1080" s="10" t="s">
        <v>873</v>
      </c>
      <c r="D1080" s="10" t="s">
        <v>2331</v>
      </c>
      <c r="E1080" s="10" t="s">
        <v>153</v>
      </c>
      <c r="F1080" s="10" t="s">
        <v>152</v>
      </c>
      <c r="G1080" s="10" t="s">
        <v>151</v>
      </c>
      <c r="H1080" s="11" t="str">
        <f>HYPERLINK("https://www.airitibooks.com/Detail/Detail?PublicationID=P20210913223", "https://www.airitibooks.com/Detail/Detail?PublicationID=P20210913223")</f>
        <v>https://www.airitibooks.com/Detail/Detail?PublicationID=P20210913223</v>
      </c>
    </row>
  </sheetData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workbookViewId="0">
      <pane ySplit="1" topLeftCell="A2" activePane="bottomLeft" state="frozen"/>
      <selection pane="bottomLeft" activeCell="G9" sqref="G9"/>
    </sheetView>
  </sheetViews>
  <sheetFormatPr defaultRowHeight="16.2"/>
  <cols>
    <col min="1" max="1" width="62.33203125" style="2" customWidth="1"/>
    <col min="2" max="2" width="12.44140625" style="2" customWidth="1"/>
    <col min="3" max="3" width="22.21875" style="2" customWidth="1"/>
    <col min="4" max="5" width="7.77734375" style="2" customWidth="1"/>
    <col min="6" max="7" width="13.88671875" style="2" customWidth="1"/>
    <col min="8" max="8" width="62" style="2" customWidth="1"/>
    <col min="9" max="16384" width="8.88671875" style="1"/>
  </cols>
  <sheetData>
    <row r="1" spans="1:8">
      <c r="A1" s="8" t="s">
        <v>348</v>
      </c>
      <c r="B1" s="8" t="s">
        <v>2</v>
      </c>
      <c r="C1" s="8" t="s">
        <v>347</v>
      </c>
      <c r="D1" s="8" t="s">
        <v>0</v>
      </c>
      <c r="E1" s="8" t="s">
        <v>346</v>
      </c>
      <c r="F1" s="8" t="s">
        <v>345</v>
      </c>
      <c r="G1" s="8" t="s">
        <v>344</v>
      </c>
      <c r="H1" s="8" t="s">
        <v>343</v>
      </c>
    </row>
    <row r="2" spans="1:8" ht="21" customHeight="1">
      <c r="A2" s="7" t="s">
        <v>342</v>
      </c>
      <c r="B2" s="7" t="s">
        <v>341</v>
      </c>
      <c r="C2" s="7" t="s">
        <v>165</v>
      </c>
      <c r="D2" s="7" t="s">
        <v>340</v>
      </c>
      <c r="E2" s="7" t="s">
        <v>214</v>
      </c>
      <c r="F2" s="7" t="s">
        <v>183</v>
      </c>
      <c r="G2" s="7" t="s">
        <v>213</v>
      </c>
      <c r="H2" s="6" t="str">
        <f>HYPERLINK("https://www.airitibooks.com/Detail/Detail?PublicationID=P20190823010", "https://www.airitibooks.com/Detail/Detail?PublicationID=P20190823010")</f>
        <v>https://www.airitibooks.com/Detail/Detail?PublicationID=P20190823010</v>
      </c>
    </row>
    <row r="3" spans="1:8" ht="21" customHeight="1">
      <c r="A3" s="7" t="s">
        <v>339</v>
      </c>
      <c r="B3" s="7" t="s">
        <v>338</v>
      </c>
      <c r="C3" s="7" t="s">
        <v>249</v>
      </c>
      <c r="D3" s="7" t="s">
        <v>335</v>
      </c>
      <c r="E3" s="7" t="s">
        <v>214</v>
      </c>
      <c r="F3" s="7" t="s">
        <v>163</v>
      </c>
      <c r="G3" s="7" t="s">
        <v>162</v>
      </c>
      <c r="H3" s="6" t="str">
        <f>HYPERLINK("https://www.airitibooks.com/Detail/Detail?PublicationID=P20191115046", "https://www.airitibooks.com/Detail/Detail?PublicationID=P20191115046")</f>
        <v>https://www.airitibooks.com/Detail/Detail?PublicationID=P20191115046</v>
      </c>
    </row>
    <row r="4" spans="1:8" ht="21" customHeight="1">
      <c r="A4" s="7" t="s">
        <v>337</v>
      </c>
      <c r="B4" s="7" t="s">
        <v>336</v>
      </c>
      <c r="C4" s="7" t="s">
        <v>249</v>
      </c>
      <c r="D4" s="7" t="s">
        <v>335</v>
      </c>
      <c r="E4" s="7" t="s">
        <v>214</v>
      </c>
      <c r="F4" s="7" t="s">
        <v>163</v>
      </c>
      <c r="G4" s="7" t="s">
        <v>162</v>
      </c>
      <c r="H4" s="6" t="str">
        <f>HYPERLINK("https://www.airitibooks.com/Detail/Detail?PublicationID=P20191115047", "https://www.airitibooks.com/Detail/Detail?PublicationID=P20191115047")</f>
        <v>https://www.airitibooks.com/Detail/Detail?PublicationID=P20191115047</v>
      </c>
    </row>
    <row r="5" spans="1:8" ht="21" customHeight="1">
      <c r="A5" s="7" t="s">
        <v>334</v>
      </c>
      <c r="B5" s="7" t="s">
        <v>333</v>
      </c>
      <c r="C5" s="7" t="s">
        <v>233</v>
      </c>
      <c r="D5" s="7" t="s">
        <v>332</v>
      </c>
      <c r="E5" s="7" t="s">
        <v>214</v>
      </c>
      <c r="F5" s="7" t="s">
        <v>183</v>
      </c>
      <c r="G5" s="7" t="s">
        <v>231</v>
      </c>
      <c r="H5" s="6" t="str">
        <f>HYPERLINK("https://www.airitibooks.com/Detail/Detail?PublicationID=P20191227007", "https://www.airitibooks.com/Detail/Detail?PublicationID=P20191227007")</f>
        <v>https://www.airitibooks.com/Detail/Detail?PublicationID=P20191227007</v>
      </c>
    </row>
    <row r="6" spans="1:8" ht="21" customHeight="1">
      <c r="A6" s="7" t="s">
        <v>331</v>
      </c>
      <c r="B6" s="7" t="s">
        <v>330</v>
      </c>
      <c r="C6" s="7" t="s">
        <v>233</v>
      </c>
      <c r="D6" s="7" t="s">
        <v>329</v>
      </c>
      <c r="E6" s="7" t="s">
        <v>214</v>
      </c>
      <c r="F6" s="7" t="s">
        <v>183</v>
      </c>
      <c r="G6" s="7" t="s">
        <v>231</v>
      </c>
      <c r="H6" s="6" t="str">
        <f>HYPERLINK("https://www.airitibooks.com/Detail/Detail?PublicationID=P20200103124", "https://www.airitibooks.com/Detail/Detail?PublicationID=P20200103124")</f>
        <v>https://www.airitibooks.com/Detail/Detail?PublicationID=P20200103124</v>
      </c>
    </row>
    <row r="7" spans="1:8" ht="21" customHeight="1">
      <c r="A7" s="7" t="s">
        <v>328</v>
      </c>
      <c r="B7" s="7" t="s">
        <v>327</v>
      </c>
      <c r="C7" s="7" t="s">
        <v>233</v>
      </c>
      <c r="D7" s="7" t="s">
        <v>324</v>
      </c>
      <c r="E7" s="7" t="s">
        <v>214</v>
      </c>
      <c r="F7" s="7" t="s">
        <v>163</v>
      </c>
      <c r="G7" s="7" t="s">
        <v>162</v>
      </c>
      <c r="H7" s="6" t="str">
        <f>HYPERLINK("https://www.airitibooks.com/Detail/Detail?PublicationID=P20200103140", "https://www.airitibooks.com/Detail/Detail?PublicationID=P20200103140")</f>
        <v>https://www.airitibooks.com/Detail/Detail?PublicationID=P20200103140</v>
      </c>
    </row>
    <row r="8" spans="1:8" ht="21" customHeight="1">
      <c r="A8" s="7" t="s">
        <v>326</v>
      </c>
      <c r="B8" s="7" t="s">
        <v>325</v>
      </c>
      <c r="C8" s="7" t="s">
        <v>233</v>
      </c>
      <c r="D8" s="7" t="s">
        <v>324</v>
      </c>
      <c r="E8" s="7" t="s">
        <v>214</v>
      </c>
      <c r="F8" s="7" t="s">
        <v>163</v>
      </c>
      <c r="G8" s="7" t="s">
        <v>162</v>
      </c>
      <c r="H8" s="6" t="str">
        <f>HYPERLINK("https://www.airitibooks.com/Detail/Detail?PublicationID=P20200103141", "https://www.airitibooks.com/Detail/Detail?PublicationID=P20200103141")</f>
        <v>https://www.airitibooks.com/Detail/Detail?PublicationID=P20200103141</v>
      </c>
    </row>
    <row r="9" spans="1:8" ht="21" customHeight="1">
      <c r="A9" s="7" t="s">
        <v>323</v>
      </c>
      <c r="B9" s="7" t="s">
        <v>322</v>
      </c>
      <c r="C9" s="7" t="s">
        <v>321</v>
      </c>
      <c r="D9" s="7" t="s">
        <v>320</v>
      </c>
      <c r="E9" s="7" t="s">
        <v>133</v>
      </c>
      <c r="F9" s="7" t="s">
        <v>183</v>
      </c>
      <c r="G9" s="7" t="s">
        <v>182</v>
      </c>
      <c r="H9" s="6" t="str">
        <f>HYPERLINK("https://www.airitibooks.com/Detail/Detail?PublicationID=P20200307456", "https://www.airitibooks.com/Detail/Detail?PublicationID=P20200307456")</f>
        <v>https://www.airitibooks.com/Detail/Detail?PublicationID=P20200307456</v>
      </c>
    </row>
    <row r="10" spans="1:8" ht="21" customHeight="1">
      <c r="A10" s="7" t="s">
        <v>319</v>
      </c>
      <c r="B10" s="7" t="s">
        <v>318</v>
      </c>
      <c r="C10" s="7" t="s">
        <v>155</v>
      </c>
      <c r="D10" s="7" t="s">
        <v>315</v>
      </c>
      <c r="E10" s="7" t="s">
        <v>133</v>
      </c>
      <c r="F10" s="7" t="s">
        <v>208</v>
      </c>
      <c r="G10" s="7" t="s">
        <v>207</v>
      </c>
      <c r="H10" s="6" t="str">
        <f>HYPERLINK("https://www.airitibooks.com/Detail/Detail?PublicationID=P20200402066", "https://www.airitibooks.com/Detail/Detail?PublicationID=P20200402066")</f>
        <v>https://www.airitibooks.com/Detail/Detail?PublicationID=P20200402066</v>
      </c>
    </row>
    <row r="11" spans="1:8" ht="21" customHeight="1">
      <c r="A11" s="7" t="s">
        <v>317</v>
      </c>
      <c r="B11" s="7" t="s">
        <v>316</v>
      </c>
      <c r="C11" s="7" t="s">
        <v>155</v>
      </c>
      <c r="D11" s="7" t="s">
        <v>315</v>
      </c>
      <c r="E11" s="7" t="s">
        <v>133</v>
      </c>
      <c r="F11" s="7" t="s">
        <v>208</v>
      </c>
      <c r="G11" s="7" t="s">
        <v>207</v>
      </c>
      <c r="H11" s="6" t="str">
        <f>HYPERLINK("https://www.airitibooks.com/Detail/Detail?PublicationID=P20200402078", "https://www.airitibooks.com/Detail/Detail?PublicationID=P20200402078")</f>
        <v>https://www.airitibooks.com/Detail/Detail?PublicationID=P20200402078</v>
      </c>
    </row>
    <row r="12" spans="1:8" ht="21" customHeight="1">
      <c r="A12" s="7" t="s">
        <v>314</v>
      </c>
      <c r="B12" s="7" t="s">
        <v>313</v>
      </c>
      <c r="C12" s="7" t="s">
        <v>233</v>
      </c>
      <c r="D12" s="7" t="s">
        <v>312</v>
      </c>
      <c r="E12" s="7" t="s">
        <v>133</v>
      </c>
      <c r="F12" s="7" t="s">
        <v>183</v>
      </c>
      <c r="G12" s="7" t="s">
        <v>231</v>
      </c>
      <c r="H12" s="6" t="str">
        <f>HYPERLINK("https://www.airitibooks.com/Detail/Detail?PublicationID=P20200717317", "https://www.airitibooks.com/Detail/Detail?PublicationID=P20200717317")</f>
        <v>https://www.airitibooks.com/Detail/Detail?PublicationID=P20200717317</v>
      </c>
    </row>
    <row r="13" spans="1:8" ht="21" customHeight="1">
      <c r="A13" s="7" t="s">
        <v>311</v>
      </c>
      <c r="B13" s="7" t="s">
        <v>310</v>
      </c>
      <c r="C13" s="7" t="s">
        <v>309</v>
      </c>
      <c r="D13" s="7" t="s">
        <v>308</v>
      </c>
      <c r="E13" s="7" t="s">
        <v>214</v>
      </c>
      <c r="F13" s="7" t="s">
        <v>183</v>
      </c>
      <c r="G13" s="7" t="s">
        <v>231</v>
      </c>
      <c r="H13" s="6" t="str">
        <f>HYPERLINK("https://www.airitibooks.com/Detail/Detail?PublicationID=P20200807030", "https://www.airitibooks.com/Detail/Detail?PublicationID=P20200807030")</f>
        <v>https://www.airitibooks.com/Detail/Detail?PublicationID=P20200807030</v>
      </c>
    </row>
    <row r="14" spans="1:8" ht="21" customHeight="1">
      <c r="A14" s="7" t="s">
        <v>307</v>
      </c>
      <c r="B14" s="7" t="s">
        <v>306</v>
      </c>
      <c r="C14" s="7" t="s">
        <v>155</v>
      </c>
      <c r="D14" s="7" t="s">
        <v>305</v>
      </c>
      <c r="E14" s="7" t="s">
        <v>133</v>
      </c>
      <c r="F14" s="7" t="s">
        <v>208</v>
      </c>
      <c r="G14" s="7" t="s">
        <v>304</v>
      </c>
      <c r="H14" s="6" t="str">
        <f>HYPERLINK("https://www.airitibooks.com/Detail/Detail?PublicationID=P20200807064", "https://www.airitibooks.com/Detail/Detail?PublicationID=P20200807064")</f>
        <v>https://www.airitibooks.com/Detail/Detail?PublicationID=P20200807064</v>
      </c>
    </row>
    <row r="15" spans="1:8" ht="21" customHeight="1">
      <c r="A15" s="7" t="s">
        <v>303</v>
      </c>
      <c r="B15" s="7" t="s">
        <v>302</v>
      </c>
      <c r="C15" s="7" t="s">
        <v>301</v>
      </c>
      <c r="D15" s="7" t="s">
        <v>300</v>
      </c>
      <c r="E15" s="7" t="s">
        <v>299</v>
      </c>
      <c r="F15" s="7" t="s">
        <v>183</v>
      </c>
      <c r="G15" s="7" t="s">
        <v>182</v>
      </c>
      <c r="H15" s="6" t="str">
        <f>HYPERLINK("https://www.airitibooks.com/Detail/Detail?PublicationID=P20200813183", "https://www.airitibooks.com/Detail/Detail?PublicationID=P20200813183")</f>
        <v>https://www.airitibooks.com/Detail/Detail?PublicationID=P20200813183</v>
      </c>
    </row>
    <row r="16" spans="1:8" ht="21" customHeight="1">
      <c r="A16" s="7" t="s">
        <v>298</v>
      </c>
      <c r="B16" s="7" t="s">
        <v>297</v>
      </c>
      <c r="C16" s="7" t="s">
        <v>155</v>
      </c>
      <c r="D16" s="7" t="s">
        <v>296</v>
      </c>
      <c r="E16" s="7" t="s">
        <v>133</v>
      </c>
      <c r="F16" s="7" t="s">
        <v>163</v>
      </c>
      <c r="G16" s="7" t="s">
        <v>295</v>
      </c>
      <c r="H16" s="6" t="str">
        <f>HYPERLINK("https://www.airitibooks.com/Detail/Detail?PublicationID=P20200904001", "https://www.airitibooks.com/Detail/Detail?PublicationID=P20200904001")</f>
        <v>https://www.airitibooks.com/Detail/Detail?PublicationID=P20200904001</v>
      </c>
    </row>
    <row r="17" spans="1:8" ht="21" customHeight="1">
      <c r="A17" s="7" t="s">
        <v>294</v>
      </c>
      <c r="B17" s="7" t="s">
        <v>293</v>
      </c>
      <c r="C17" s="7" t="s">
        <v>292</v>
      </c>
      <c r="D17" s="7" t="s">
        <v>291</v>
      </c>
      <c r="E17" s="7" t="s">
        <v>133</v>
      </c>
      <c r="F17" s="7" t="s">
        <v>183</v>
      </c>
      <c r="G17" s="7" t="s">
        <v>182</v>
      </c>
      <c r="H17" s="6" t="str">
        <f>HYPERLINK("https://www.airitibooks.com/Detail/Detail?PublicationID=P20200914021", "https://www.airitibooks.com/Detail/Detail?PublicationID=P20200914021")</f>
        <v>https://www.airitibooks.com/Detail/Detail?PublicationID=P20200914021</v>
      </c>
    </row>
    <row r="18" spans="1:8" ht="21" customHeight="1">
      <c r="A18" s="7" t="s">
        <v>290</v>
      </c>
      <c r="B18" s="7" t="s">
        <v>289</v>
      </c>
      <c r="C18" s="7" t="s">
        <v>155</v>
      </c>
      <c r="D18" s="7" t="s">
        <v>288</v>
      </c>
      <c r="E18" s="7" t="s">
        <v>214</v>
      </c>
      <c r="F18" s="7" t="s">
        <v>183</v>
      </c>
      <c r="G18" s="7" t="s">
        <v>182</v>
      </c>
      <c r="H18" s="6" t="str">
        <f>HYPERLINK("https://www.airitibooks.com/Detail/Detail?PublicationID=P20201012018", "https://www.airitibooks.com/Detail/Detail?PublicationID=P20201012018")</f>
        <v>https://www.airitibooks.com/Detail/Detail?PublicationID=P20201012018</v>
      </c>
    </row>
    <row r="19" spans="1:8" ht="21" customHeight="1">
      <c r="A19" s="7" t="s">
        <v>287</v>
      </c>
      <c r="B19" s="7" t="s">
        <v>286</v>
      </c>
      <c r="C19" s="7" t="s">
        <v>155</v>
      </c>
      <c r="D19" s="7" t="s">
        <v>285</v>
      </c>
      <c r="E19" s="7" t="s">
        <v>133</v>
      </c>
      <c r="F19" s="7" t="s">
        <v>183</v>
      </c>
      <c r="G19" s="7" t="s">
        <v>213</v>
      </c>
      <c r="H19" s="6" t="str">
        <f>HYPERLINK("https://www.airitibooks.com/Detail/Detail?PublicationID=P20201012024", "https://www.airitibooks.com/Detail/Detail?PublicationID=P20201012024")</f>
        <v>https://www.airitibooks.com/Detail/Detail?PublicationID=P20201012024</v>
      </c>
    </row>
    <row r="20" spans="1:8" ht="21" customHeight="1">
      <c r="A20" s="7" t="s">
        <v>284</v>
      </c>
      <c r="B20" s="7" t="s">
        <v>283</v>
      </c>
      <c r="C20" s="7" t="s">
        <v>155</v>
      </c>
      <c r="D20" s="7" t="s">
        <v>282</v>
      </c>
      <c r="E20" s="7" t="s">
        <v>214</v>
      </c>
      <c r="F20" s="7" t="s">
        <v>183</v>
      </c>
      <c r="G20" s="7" t="s">
        <v>213</v>
      </c>
      <c r="H20" s="6" t="str">
        <f>HYPERLINK("https://www.airitibooks.com/Detail/Detail?PublicationID=P20201015045", "https://www.airitibooks.com/Detail/Detail?PublicationID=P20201015045")</f>
        <v>https://www.airitibooks.com/Detail/Detail?PublicationID=P20201015045</v>
      </c>
    </row>
    <row r="21" spans="1:8" ht="21" customHeight="1">
      <c r="A21" s="7" t="s">
        <v>281</v>
      </c>
      <c r="B21" s="7" t="s">
        <v>280</v>
      </c>
      <c r="C21" s="7" t="s">
        <v>279</v>
      </c>
      <c r="D21" s="7" t="s">
        <v>278</v>
      </c>
      <c r="E21" s="7" t="s">
        <v>133</v>
      </c>
      <c r="F21" s="7" t="s">
        <v>142</v>
      </c>
      <c r="G21" s="7" t="s">
        <v>277</v>
      </c>
      <c r="H21" s="6" t="str">
        <f>HYPERLINK("https://www.airitibooks.com/Detail/Detail?PublicationID=P20201105105", "https://www.airitibooks.com/Detail/Detail?PublicationID=P20201105105")</f>
        <v>https://www.airitibooks.com/Detail/Detail?PublicationID=P20201105105</v>
      </c>
    </row>
    <row r="22" spans="1:8" ht="21" customHeight="1">
      <c r="A22" s="7" t="s">
        <v>276</v>
      </c>
      <c r="B22" s="7" t="s">
        <v>275</v>
      </c>
      <c r="C22" s="7" t="s">
        <v>165</v>
      </c>
      <c r="D22" s="7" t="s">
        <v>274</v>
      </c>
      <c r="E22" s="7" t="s">
        <v>133</v>
      </c>
      <c r="F22" s="7" t="s">
        <v>183</v>
      </c>
      <c r="G22" s="7" t="s">
        <v>231</v>
      </c>
      <c r="H22" s="6" t="str">
        <f>HYPERLINK("https://www.airitibooks.com/Detail/Detail?PublicationID=P20201120040", "https://www.airitibooks.com/Detail/Detail?PublicationID=P20201120040")</f>
        <v>https://www.airitibooks.com/Detail/Detail?PublicationID=P20201120040</v>
      </c>
    </row>
    <row r="23" spans="1:8" ht="21" customHeight="1">
      <c r="A23" s="7" t="s">
        <v>273</v>
      </c>
      <c r="B23" s="7" t="s">
        <v>272</v>
      </c>
      <c r="C23" s="7" t="s">
        <v>155</v>
      </c>
      <c r="D23" s="7" t="s">
        <v>271</v>
      </c>
      <c r="E23" s="7" t="s">
        <v>133</v>
      </c>
      <c r="F23" s="7" t="s">
        <v>183</v>
      </c>
      <c r="G23" s="7" t="s">
        <v>213</v>
      </c>
      <c r="H23" s="6" t="str">
        <f>HYPERLINK("https://www.airitibooks.com/Detail/Detail?PublicationID=P20201127057", "https://www.airitibooks.com/Detail/Detail?PublicationID=P20201127057")</f>
        <v>https://www.airitibooks.com/Detail/Detail?PublicationID=P20201127057</v>
      </c>
    </row>
    <row r="24" spans="1:8" ht="21" customHeight="1">
      <c r="A24" s="7" t="s">
        <v>270</v>
      </c>
      <c r="B24" s="7" t="s">
        <v>269</v>
      </c>
      <c r="C24" s="7" t="s">
        <v>155</v>
      </c>
      <c r="D24" s="7" t="s">
        <v>268</v>
      </c>
      <c r="E24" s="7" t="s">
        <v>133</v>
      </c>
      <c r="F24" s="7" t="s">
        <v>183</v>
      </c>
      <c r="G24" s="7" t="s">
        <v>231</v>
      </c>
      <c r="H24" s="6" t="str">
        <f>HYPERLINK("https://www.airitibooks.com/Detail/Detail?PublicationID=P20201127090", "https://www.airitibooks.com/Detail/Detail?PublicationID=P20201127090")</f>
        <v>https://www.airitibooks.com/Detail/Detail?PublicationID=P20201127090</v>
      </c>
    </row>
    <row r="25" spans="1:8" ht="21" customHeight="1">
      <c r="A25" s="7" t="s">
        <v>267</v>
      </c>
      <c r="B25" s="7" t="s">
        <v>266</v>
      </c>
      <c r="C25" s="7" t="s">
        <v>204</v>
      </c>
      <c r="D25" s="7" t="s">
        <v>265</v>
      </c>
      <c r="E25" s="7" t="s">
        <v>133</v>
      </c>
      <c r="F25" s="7" t="s">
        <v>183</v>
      </c>
      <c r="G25" s="7" t="s">
        <v>213</v>
      </c>
      <c r="H25" s="6" t="str">
        <f>HYPERLINK("https://www.airitibooks.com/Detail/Detail?PublicationID=P20201204134", "https://www.airitibooks.com/Detail/Detail?PublicationID=P20201204134")</f>
        <v>https://www.airitibooks.com/Detail/Detail?PublicationID=P20201204134</v>
      </c>
    </row>
    <row r="26" spans="1:8" ht="21" customHeight="1">
      <c r="A26" s="7" t="s">
        <v>264</v>
      </c>
      <c r="B26" s="7" t="s">
        <v>263</v>
      </c>
      <c r="C26" s="7" t="s">
        <v>155</v>
      </c>
      <c r="D26" s="7" t="s">
        <v>262</v>
      </c>
      <c r="E26" s="7" t="s">
        <v>133</v>
      </c>
      <c r="F26" s="7" t="s">
        <v>183</v>
      </c>
      <c r="G26" s="7" t="s">
        <v>231</v>
      </c>
      <c r="H26" s="6" t="str">
        <f>HYPERLINK("https://www.airitibooks.com/Detail/Detail?PublicationID=P20201218020", "https://www.airitibooks.com/Detail/Detail?PublicationID=P20201218020")</f>
        <v>https://www.airitibooks.com/Detail/Detail?PublicationID=P20201218020</v>
      </c>
    </row>
    <row r="27" spans="1:8" ht="21" customHeight="1">
      <c r="A27" s="7" t="s">
        <v>261</v>
      </c>
      <c r="B27" s="7" t="s">
        <v>260</v>
      </c>
      <c r="C27" s="7" t="s">
        <v>253</v>
      </c>
      <c r="D27" s="7" t="s">
        <v>259</v>
      </c>
      <c r="E27" s="7" t="s">
        <v>133</v>
      </c>
      <c r="F27" s="7" t="s">
        <v>183</v>
      </c>
      <c r="G27" s="7" t="s">
        <v>182</v>
      </c>
      <c r="H27" s="6" t="str">
        <f>HYPERLINK("https://www.airitibooks.com/Detail/Detail?PublicationID=P20201218311", "https://www.airitibooks.com/Detail/Detail?PublicationID=P20201218311")</f>
        <v>https://www.airitibooks.com/Detail/Detail?PublicationID=P20201218311</v>
      </c>
    </row>
    <row r="28" spans="1:8" ht="21" customHeight="1">
      <c r="A28" s="7" t="s">
        <v>258</v>
      </c>
      <c r="B28" s="7" t="s">
        <v>257</v>
      </c>
      <c r="C28" s="7" t="s">
        <v>253</v>
      </c>
      <c r="D28" s="7" t="s">
        <v>256</v>
      </c>
      <c r="E28" s="7" t="s">
        <v>214</v>
      </c>
      <c r="F28" s="7" t="s">
        <v>183</v>
      </c>
      <c r="G28" s="7" t="s">
        <v>182</v>
      </c>
      <c r="H28" s="6" t="str">
        <f>HYPERLINK("https://www.airitibooks.com/Detail/Detail?PublicationID=P20201218532", "https://www.airitibooks.com/Detail/Detail?PublicationID=P20201218532")</f>
        <v>https://www.airitibooks.com/Detail/Detail?PublicationID=P20201218532</v>
      </c>
    </row>
    <row r="29" spans="1:8" ht="21" customHeight="1">
      <c r="A29" s="7" t="s">
        <v>255</v>
      </c>
      <c r="B29" s="7" t="s">
        <v>254</v>
      </c>
      <c r="C29" s="7" t="s">
        <v>253</v>
      </c>
      <c r="D29" s="7" t="s">
        <v>252</v>
      </c>
      <c r="E29" s="7" t="s">
        <v>214</v>
      </c>
      <c r="F29" s="7" t="s">
        <v>163</v>
      </c>
      <c r="G29" s="7" t="s">
        <v>162</v>
      </c>
      <c r="H29" s="6" t="str">
        <f>HYPERLINK("https://www.airitibooks.com/Detail/Detail?PublicationID=P20201218534", "https://www.airitibooks.com/Detail/Detail?PublicationID=P20201218534")</f>
        <v>https://www.airitibooks.com/Detail/Detail?PublicationID=P20201218534</v>
      </c>
    </row>
    <row r="30" spans="1:8" ht="21" customHeight="1">
      <c r="A30" s="7" t="s">
        <v>251</v>
      </c>
      <c r="B30" s="7" t="s">
        <v>250</v>
      </c>
      <c r="C30" s="7" t="s">
        <v>249</v>
      </c>
      <c r="D30" s="7" t="s">
        <v>248</v>
      </c>
      <c r="E30" s="7" t="s">
        <v>214</v>
      </c>
      <c r="F30" s="7" t="s">
        <v>163</v>
      </c>
      <c r="G30" s="7" t="s">
        <v>162</v>
      </c>
      <c r="H30" s="6" t="str">
        <f>HYPERLINK("https://www.airitibooks.com/Detail/Detail?PublicationID=P20201231154", "https://www.airitibooks.com/Detail/Detail?PublicationID=P20201231154")</f>
        <v>https://www.airitibooks.com/Detail/Detail?PublicationID=P20201231154</v>
      </c>
    </row>
    <row r="31" spans="1:8" ht="21" customHeight="1">
      <c r="A31" s="7" t="s">
        <v>247</v>
      </c>
      <c r="B31" s="7" t="s">
        <v>246</v>
      </c>
      <c r="C31" s="7" t="s">
        <v>240</v>
      </c>
      <c r="D31" s="7" t="s">
        <v>243</v>
      </c>
      <c r="E31" s="7" t="s">
        <v>133</v>
      </c>
      <c r="F31" s="7" t="s">
        <v>163</v>
      </c>
      <c r="G31" s="7" t="s">
        <v>162</v>
      </c>
      <c r="H31" s="6" t="str">
        <f>HYPERLINK("https://www.airitibooks.com/Detail/Detail?PublicationID=P20201231238", "https://www.airitibooks.com/Detail/Detail?PublicationID=P20201231238")</f>
        <v>https://www.airitibooks.com/Detail/Detail?PublicationID=P20201231238</v>
      </c>
    </row>
    <row r="32" spans="1:8" ht="21" customHeight="1">
      <c r="A32" s="7" t="s">
        <v>245</v>
      </c>
      <c r="B32" s="7" t="s">
        <v>244</v>
      </c>
      <c r="C32" s="7" t="s">
        <v>240</v>
      </c>
      <c r="D32" s="7" t="s">
        <v>243</v>
      </c>
      <c r="E32" s="7" t="s">
        <v>133</v>
      </c>
      <c r="F32" s="7" t="s">
        <v>163</v>
      </c>
      <c r="G32" s="7" t="s">
        <v>162</v>
      </c>
      <c r="H32" s="6" t="str">
        <f>HYPERLINK("https://www.airitibooks.com/Detail/Detail?PublicationID=P20201231239", "https://www.airitibooks.com/Detail/Detail?PublicationID=P20201231239")</f>
        <v>https://www.airitibooks.com/Detail/Detail?PublicationID=P20201231239</v>
      </c>
    </row>
    <row r="33" spans="1:8" ht="21" customHeight="1">
      <c r="A33" s="7" t="s">
        <v>242</v>
      </c>
      <c r="B33" s="7" t="s">
        <v>241</v>
      </c>
      <c r="C33" s="7" t="s">
        <v>240</v>
      </c>
      <c r="D33" s="7" t="s">
        <v>239</v>
      </c>
      <c r="E33" s="7" t="s">
        <v>153</v>
      </c>
      <c r="F33" s="7" t="s">
        <v>163</v>
      </c>
      <c r="G33" s="7" t="s">
        <v>162</v>
      </c>
      <c r="H33" s="6" t="str">
        <f>HYPERLINK("https://www.airitibooks.com/Detail/Detail?PublicationID=P20201231242", "https://www.airitibooks.com/Detail/Detail?PublicationID=P20201231242")</f>
        <v>https://www.airitibooks.com/Detail/Detail?PublicationID=P20201231242</v>
      </c>
    </row>
    <row r="34" spans="1:8" ht="21" customHeight="1">
      <c r="A34" s="7" t="s">
        <v>238</v>
      </c>
      <c r="B34" s="7" t="s">
        <v>237</v>
      </c>
      <c r="C34" s="7" t="s">
        <v>204</v>
      </c>
      <c r="D34" s="7" t="s">
        <v>236</v>
      </c>
      <c r="E34" s="7" t="s">
        <v>153</v>
      </c>
      <c r="F34" s="7" t="s">
        <v>183</v>
      </c>
      <c r="G34" s="7" t="s">
        <v>182</v>
      </c>
      <c r="H34" s="6" t="str">
        <f>HYPERLINK("https://www.airitibooks.com/Detail/Detail?PublicationID=P20210111074", "https://www.airitibooks.com/Detail/Detail?PublicationID=P20210111074")</f>
        <v>https://www.airitibooks.com/Detail/Detail?PublicationID=P20210111074</v>
      </c>
    </row>
    <row r="35" spans="1:8" ht="21" customHeight="1">
      <c r="A35" s="7" t="s">
        <v>235</v>
      </c>
      <c r="B35" s="7" t="s">
        <v>234</v>
      </c>
      <c r="C35" s="7" t="s">
        <v>233</v>
      </c>
      <c r="D35" s="7" t="s">
        <v>232</v>
      </c>
      <c r="E35" s="7" t="s">
        <v>133</v>
      </c>
      <c r="F35" s="7" t="s">
        <v>183</v>
      </c>
      <c r="G35" s="7" t="s">
        <v>231</v>
      </c>
      <c r="H35" s="6" t="str">
        <f>HYPERLINK("https://www.airitibooks.com/Detail/Detail?PublicationID=P20210115189", "https://www.airitibooks.com/Detail/Detail?PublicationID=P20210115189")</f>
        <v>https://www.airitibooks.com/Detail/Detail?PublicationID=P20210115189</v>
      </c>
    </row>
    <row r="36" spans="1:8" ht="21" customHeight="1">
      <c r="A36" s="7" t="s">
        <v>230</v>
      </c>
      <c r="B36" s="7" t="s">
        <v>229</v>
      </c>
      <c r="C36" s="7" t="s">
        <v>225</v>
      </c>
      <c r="D36" s="7" t="s">
        <v>228</v>
      </c>
      <c r="E36" s="7" t="s">
        <v>214</v>
      </c>
      <c r="F36" s="7" t="s">
        <v>183</v>
      </c>
      <c r="G36" s="7" t="s">
        <v>182</v>
      </c>
      <c r="H36" s="6" t="str">
        <f>HYPERLINK("https://www.airitibooks.com/Detail/Detail?PublicationID=P20210120002", "https://www.airitibooks.com/Detail/Detail?PublicationID=P20210120002")</f>
        <v>https://www.airitibooks.com/Detail/Detail?PublicationID=P20210120002</v>
      </c>
    </row>
    <row r="37" spans="1:8" ht="21" customHeight="1">
      <c r="A37" s="7" t="s">
        <v>227</v>
      </c>
      <c r="B37" s="7" t="s">
        <v>226</v>
      </c>
      <c r="C37" s="7" t="s">
        <v>225</v>
      </c>
      <c r="D37" s="7" t="s">
        <v>224</v>
      </c>
      <c r="E37" s="7" t="s">
        <v>214</v>
      </c>
      <c r="F37" s="7" t="s">
        <v>183</v>
      </c>
      <c r="G37" s="7" t="s">
        <v>182</v>
      </c>
      <c r="H37" s="6" t="str">
        <f>HYPERLINK("https://www.airitibooks.com/Detail/Detail?PublicationID=P20210120003", "https://www.airitibooks.com/Detail/Detail?PublicationID=P20210120003")</f>
        <v>https://www.airitibooks.com/Detail/Detail?PublicationID=P20210120003</v>
      </c>
    </row>
    <row r="38" spans="1:8" ht="21" customHeight="1">
      <c r="A38" s="7" t="s">
        <v>223</v>
      </c>
      <c r="B38" s="7" t="s">
        <v>222</v>
      </c>
      <c r="C38" s="7" t="s">
        <v>165</v>
      </c>
      <c r="D38" s="7" t="s">
        <v>221</v>
      </c>
      <c r="E38" s="7" t="s">
        <v>133</v>
      </c>
      <c r="F38" s="7" t="s">
        <v>163</v>
      </c>
      <c r="G38" s="7" t="s">
        <v>162</v>
      </c>
      <c r="H38" s="6" t="str">
        <f>HYPERLINK("https://www.airitibooks.com/Detail/Detail?PublicationID=P20210220010", "https://www.airitibooks.com/Detail/Detail?PublicationID=P20210220010")</f>
        <v>https://www.airitibooks.com/Detail/Detail?PublicationID=P20210220010</v>
      </c>
    </row>
    <row r="39" spans="1:8" ht="21" customHeight="1">
      <c r="A39" s="7" t="s">
        <v>109</v>
      </c>
      <c r="B39" s="7" t="s">
        <v>220</v>
      </c>
      <c r="C39" s="7" t="s">
        <v>157</v>
      </c>
      <c r="D39" s="7" t="s">
        <v>219</v>
      </c>
      <c r="E39" s="7" t="s">
        <v>133</v>
      </c>
      <c r="F39" s="7" t="s">
        <v>183</v>
      </c>
      <c r="G39" s="7" t="s">
        <v>213</v>
      </c>
      <c r="H39" s="6" t="str">
        <f>HYPERLINK("https://www.airitibooks.com/Detail/Detail?PublicationID=P20210308032", "https://www.airitibooks.com/Detail/Detail?PublicationID=P20210308032")</f>
        <v>https://www.airitibooks.com/Detail/Detail?PublicationID=P20210308032</v>
      </c>
    </row>
    <row r="40" spans="1:8" ht="21" customHeight="1">
      <c r="A40" s="7" t="s">
        <v>218</v>
      </c>
      <c r="B40" s="7" t="s">
        <v>217</v>
      </c>
      <c r="C40" s="7" t="s">
        <v>216</v>
      </c>
      <c r="D40" s="7" t="s">
        <v>215</v>
      </c>
      <c r="E40" s="7" t="s">
        <v>214</v>
      </c>
      <c r="F40" s="7" t="s">
        <v>183</v>
      </c>
      <c r="G40" s="7" t="s">
        <v>213</v>
      </c>
      <c r="H40" s="6" t="str">
        <f>HYPERLINK("https://www.airitibooks.com/Detail/Detail?PublicationID=P20210308097", "https://www.airitibooks.com/Detail/Detail?PublicationID=P20210308097")</f>
        <v>https://www.airitibooks.com/Detail/Detail?PublicationID=P20210308097</v>
      </c>
    </row>
    <row r="41" spans="1:8" ht="21" customHeight="1">
      <c r="A41" s="7" t="s">
        <v>212</v>
      </c>
      <c r="B41" s="7" t="s">
        <v>211</v>
      </c>
      <c r="C41" s="7" t="s">
        <v>210</v>
      </c>
      <c r="D41" s="7" t="s">
        <v>209</v>
      </c>
      <c r="E41" s="7" t="s">
        <v>153</v>
      </c>
      <c r="F41" s="7" t="s">
        <v>208</v>
      </c>
      <c r="G41" s="7" t="s">
        <v>207</v>
      </c>
      <c r="H41" s="6" t="str">
        <f>HYPERLINK("https://www.airitibooks.com/Detail/Detail?PublicationID=P20210315051", "https://www.airitibooks.com/Detail/Detail?PublicationID=P20210315051")</f>
        <v>https://www.airitibooks.com/Detail/Detail?PublicationID=P20210315051</v>
      </c>
    </row>
    <row r="42" spans="1:8" ht="21" customHeight="1">
      <c r="A42" s="7" t="s">
        <v>206</v>
      </c>
      <c r="B42" s="7" t="s">
        <v>205</v>
      </c>
      <c r="C42" s="7" t="s">
        <v>204</v>
      </c>
      <c r="D42" s="7" t="s">
        <v>203</v>
      </c>
      <c r="E42" s="7" t="s">
        <v>153</v>
      </c>
      <c r="F42" s="7" t="s">
        <v>183</v>
      </c>
      <c r="G42" s="7" t="s">
        <v>182</v>
      </c>
      <c r="H42" s="6" t="str">
        <f>HYPERLINK("https://www.airitibooks.com/Detail/Detail?PublicationID=P20210319109", "https://www.airitibooks.com/Detail/Detail?PublicationID=P20210319109")</f>
        <v>https://www.airitibooks.com/Detail/Detail?PublicationID=P20210319109</v>
      </c>
    </row>
    <row r="43" spans="1:8" ht="21" customHeight="1">
      <c r="A43" s="7" t="s">
        <v>202</v>
      </c>
      <c r="B43" s="7" t="s">
        <v>201</v>
      </c>
      <c r="C43" s="7" t="s">
        <v>185</v>
      </c>
      <c r="D43" s="7" t="s">
        <v>200</v>
      </c>
      <c r="E43" s="7" t="s">
        <v>133</v>
      </c>
      <c r="F43" s="7" t="s">
        <v>183</v>
      </c>
      <c r="G43" s="7" t="s">
        <v>182</v>
      </c>
      <c r="H43" s="6" t="str">
        <f>HYPERLINK("https://www.airitibooks.com/Detail/Detail?PublicationID=P20210326123", "https://www.airitibooks.com/Detail/Detail?PublicationID=P20210326123")</f>
        <v>https://www.airitibooks.com/Detail/Detail?PublicationID=P20210326123</v>
      </c>
    </row>
    <row r="44" spans="1:8" ht="21" customHeight="1">
      <c r="A44" s="7" t="s">
        <v>199</v>
      </c>
      <c r="B44" s="7" t="s">
        <v>198</v>
      </c>
      <c r="C44" s="7" t="s">
        <v>185</v>
      </c>
      <c r="D44" s="7" t="s">
        <v>197</v>
      </c>
      <c r="E44" s="7" t="s">
        <v>133</v>
      </c>
      <c r="F44" s="7" t="s">
        <v>183</v>
      </c>
      <c r="G44" s="7" t="s">
        <v>182</v>
      </c>
      <c r="H44" s="6" t="str">
        <f>HYPERLINK("https://www.airitibooks.com/Detail/Detail?PublicationID=P20210326124", "https://www.airitibooks.com/Detail/Detail?PublicationID=P20210326124")</f>
        <v>https://www.airitibooks.com/Detail/Detail?PublicationID=P20210326124</v>
      </c>
    </row>
    <row r="45" spans="1:8" ht="21" customHeight="1">
      <c r="A45" s="7" t="s">
        <v>196</v>
      </c>
      <c r="B45" s="7" t="s">
        <v>195</v>
      </c>
      <c r="C45" s="7" t="s">
        <v>185</v>
      </c>
      <c r="D45" s="7" t="s">
        <v>194</v>
      </c>
      <c r="E45" s="7" t="s">
        <v>133</v>
      </c>
      <c r="F45" s="7" t="s">
        <v>163</v>
      </c>
      <c r="G45" s="7" t="s">
        <v>162</v>
      </c>
      <c r="H45" s="6" t="str">
        <f>HYPERLINK("https://www.airitibooks.com/Detail/Detail?PublicationID=P20210326130", "https://www.airitibooks.com/Detail/Detail?PublicationID=P20210326130")</f>
        <v>https://www.airitibooks.com/Detail/Detail?PublicationID=P20210326130</v>
      </c>
    </row>
    <row r="46" spans="1:8" ht="21" customHeight="1">
      <c r="A46" s="7" t="s">
        <v>193</v>
      </c>
      <c r="B46" s="7" t="s">
        <v>192</v>
      </c>
      <c r="C46" s="7" t="s">
        <v>185</v>
      </c>
      <c r="D46" s="7" t="s">
        <v>191</v>
      </c>
      <c r="E46" s="7" t="s">
        <v>153</v>
      </c>
      <c r="F46" s="7" t="s">
        <v>183</v>
      </c>
      <c r="G46" s="7" t="s">
        <v>182</v>
      </c>
      <c r="H46" s="6" t="str">
        <f>HYPERLINK("https://www.airitibooks.com/Detail/Detail?PublicationID=P20210326133", "https://www.airitibooks.com/Detail/Detail?PublicationID=P20210326133")</f>
        <v>https://www.airitibooks.com/Detail/Detail?PublicationID=P20210326133</v>
      </c>
    </row>
    <row r="47" spans="1:8" ht="21" customHeight="1">
      <c r="A47" s="7" t="s">
        <v>190</v>
      </c>
      <c r="B47" s="7" t="s">
        <v>189</v>
      </c>
      <c r="C47" s="7" t="s">
        <v>185</v>
      </c>
      <c r="D47" s="7" t="s">
        <v>188</v>
      </c>
      <c r="E47" s="7" t="s">
        <v>133</v>
      </c>
      <c r="F47" s="7" t="s">
        <v>183</v>
      </c>
      <c r="G47" s="7" t="s">
        <v>182</v>
      </c>
      <c r="H47" s="6" t="str">
        <f>HYPERLINK("https://www.airitibooks.com/Detail/Detail?PublicationID=P20210326136", "https://www.airitibooks.com/Detail/Detail?PublicationID=P20210326136")</f>
        <v>https://www.airitibooks.com/Detail/Detail?PublicationID=P20210326136</v>
      </c>
    </row>
    <row r="48" spans="1:8" ht="21" customHeight="1">
      <c r="A48" s="7" t="s">
        <v>187</v>
      </c>
      <c r="B48" s="7" t="s">
        <v>186</v>
      </c>
      <c r="C48" s="7" t="s">
        <v>185</v>
      </c>
      <c r="D48" s="7" t="s">
        <v>184</v>
      </c>
      <c r="E48" s="7" t="s">
        <v>153</v>
      </c>
      <c r="F48" s="7" t="s">
        <v>183</v>
      </c>
      <c r="G48" s="7" t="s">
        <v>182</v>
      </c>
      <c r="H48" s="6" t="str">
        <f>HYPERLINK("https://www.airitibooks.com/Detail/Detail?PublicationID=P20210326138", "https://www.airitibooks.com/Detail/Detail?PublicationID=P20210326138")</f>
        <v>https://www.airitibooks.com/Detail/Detail?PublicationID=P20210326138</v>
      </c>
    </row>
    <row r="49" spans="1:8" ht="21" customHeight="1">
      <c r="A49" s="7" t="s">
        <v>181</v>
      </c>
      <c r="B49" s="7" t="s">
        <v>180</v>
      </c>
      <c r="C49" s="7" t="s">
        <v>176</v>
      </c>
      <c r="D49" s="7" t="s">
        <v>179</v>
      </c>
      <c r="E49" s="7" t="s">
        <v>153</v>
      </c>
      <c r="F49" s="7" t="s">
        <v>152</v>
      </c>
      <c r="G49" s="7" t="s">
        <v>151</v>
      </c>
      <c r="H49" s="6" t="str">
        <f>HYPERLINK("https://www.airitibooks.com/Detail/Detail?PublicationID=P20210409020", "https://www.airitibooks.com/Detail/Detail?PublicationID=P20210409020")</f>
        <v>https://www.airitibooks.com/Detail/Detail?PublicationID=P20210409020</v>
      </c>
    </row>
    <row r="50" spans="1:8" ht="21" customHeight="1">
      <c r="A50" s="7" t="s">
        <v>178</v>
      </c>
      <c r="B50" s="7" t="s">
        <v>177</v>
      </c>
      <c r="C50" s="7" t="s">
        <v>176</v>
      </c>
      <c r="D50" s="7" t="s">
        <v>175</v>
      </c>
      <c r="E50" s="7" t="s">
        <v>153</v>
      </c>
      <c r="F50" s="7" t="s">
        <v>172</v>
      </c>
      <c r="G50" s="7" t="s">
        <v>174</v>
      </c>
      <c r="H50" s="6" t="str">
        <f>HYPERLINK("https://www.airitibooks.com/Detail/Detail?PublicationID=P20210409022", "https://www.airitibooks.com/Detail/Detail?PublicationID=P20210409022")</f>
        <v>https://www.airitibooks.com/Detail/Detail?PublicationID=P20210409022</v>
      </c>
    </row>
    <row r="51" spans="1:8" ht="21" customHeight="1">
      <c r="A51" s="7" t="s">
        <v>102</v>
      </c>
      <c r="B51" s="7" t="s">
        <v>173</v>
      </c>
      <c r="C51" s="7" t="s">
        <v>155</v>
      </c>
      <c r="D51" s="7" t="s">
        <v>103</v>
      </c>
      <c r="E51" s="7" t="s">
        <v>133</v>
      </c>
      <c r="F51" s="7" t="s">
        <v>172</v>
      </c>
      <c r="G51" s="7" t="s">
        <v>171</v>
      </c>
      <c r="H51" s="6" t="str">
        <f>HYPERLINK("https://www.airitibooks.com/Detail/Detail?PublicationID=P20210426013", "https://www.airitibooks.com/Detail/Detail?PublicationID=P20210426013")</f>
        <v>https://www.airitibooks.com/Detail/Detail?PublicationID=P20210426013</v>
      </c>
    </row>
    <row r="52" spans="1:8" ht="21" customHeight="1">
      <c r="A52" s="7" t="s">
        <v>170</v>
      </c>
      <c r="B52" s="7" t="s">
        <v>169</v>
      </c>
      <c r="C52" s="7" t="s">
        <v>165</v>
      </c>
      <c r="D52" s="7" t="s">
        <v>168</v>
      </c>
      <c r="E52" s="7" t="s">
        <v>133</v>
      </c>
      <c r="F52" s="7" t="s">
        <v>163</v>
      </c>
      <c r="G52" s="7" t="s">
        <v>162</v>
      </c>
      <c r="H52" s="6" t="str">
        <f>HYPERLINK("https://www.airitibooks.com/Detail/Detail?PublicationID=P20210426043", "https://www.airitibooks.com/Detail/Detail?PublicationID=P20210426043")</f>
        <v>https://www.airitibooks.com/Detail/Detail?PublicationID=P20210426043</v>
      </c>
    </row>
    <row r="53" spans="1:8" ht="21" customHeight="1">
      <c r="A53" s="7" t="s">
        <v>167</v>
      </c>
      <c r="B53" s="7" t="s">
        <v>166</v>
      </c>
      <c r="C53" s="7" t="s">
        <v>165</v>
      </c>
      <c r="D53" s="7" t="s">
        <v>164</v>
      </c>
      <c r="E53" s="7" t="s">
        <v>153</v>
      </c>
      <c r="F53" s="7" t="s">
        <v>163</v>
      </c>
      <c r="G53" s="7" t="s">
        <v>162</v>
      </c>
      <c r="H53" s="6" t="str">
        <f>HYPERLINK("https://www.airitibooks.com/Detail/Detail?PublicationID=P20210426045", "https://www.airitibooks.com/Detail/Detail?PublicationID=P20210426045")</f>
        <v>https://www.airitibooks.com/Detail/Detail?PublicationID=P20210426045</v>
      </c>
    </row>
    <row r="54" spans="1:8" ht="21" customHeight="1">
      <c r="A54" s="7" t="s">
        <v>87</v>
      </c>
      <c r="B54" s="7" t="s">
        <v>161</v>
      </c>
      <c r="C54" s="7" t="s">
        <v>157</v>
      </c>
      <c r="D54" s="7" t="s">
        <v>160</v>
      </c>
      <c r="E54" s="7" t="s">
        <v>153</v>
      </c>
      <c r="F54" s="7" t="s">
        <v>142</v>
      </c>
      <c r="G54" s="7" t="s">
        <v>141</v>
      </c>
      <c r="H54" s="6" t="str">
        <f>HYPERLINK("https://www.airitibooks.com/Detail/Detail?PublicationID=P20210426060", "https://www.airitibooks.com/Detail/Detail?PublicationID=P20210426060")</f>
        <v>https://www.airitibooks.com/Detail/Detail?PublicationID=P20210426060</v>
      </c>
    </row>
    <row r="55" spans="1:8" ht="21" customHeight="1">
      <c r="A55" s="7" t="s">
        <v>159</v>
      </c>
      <c r="B55" s="7" t="s">
        <v>158</v>
      </c>
      <c r="C55" s="7" t="s">
        <v>157</v>
      </c>
      <c r="D55" s="7" t="s">
        <v>28</v>
      </c>
      <c r="E55" s="7" t="s">
        <v>133</v>
      </c>
      <c r="F55" s="7" t="s">
        <v>142</v>
      </c>
      <c r="G55" s="7" t="s">
        <v>141</v>
      </c>
      <c r="H55" s="6" t="str">
        <f>HYPERLINK("https://www.airitibooks.com/Detail/Detail?PublicationID=P20210426072", "https://www.airitibooks.com/Detail/Detail?PublicationID=P20210426072")</f>
        <v>https://www.airitibooks.com/Detail/Detail?PublicationID=P20210426072</v>
      </c>
    </row>
    <row r="56" spans="1:8" ht="21" customHeight="1">
      <c r="A56" s="7" t="s">
        <v>107</v>
      </c>
      <c r="B56" s="7" t="s">
        <v>156</v>
      </c>
      <c r="C56" s="7" t="s">
        <v>155</v>
      </c>
      <c r="D56" s="7" t="s">
        <v>154</v>
      </c>
      <c r="E56" s="7" t="s">
        <v>153</v>
      </c>
      <c r="F56" s="7" t="s">
        <v>152</v>
      </c>
      <c r="G56" s="7" t="s">
        <v>151</v>
      </c>
      <c r="H56" s="6" t="str">
        <f>HYPERLINK("https://www.airitibooks.com/Detail/Detail?PublicationID=P20210514255", "https://www.airitibooks.com/Detail/Detail?PublicationID=P20210514255")</f>
        <v>https://www.airitibooks.com/Detail/Detail?PublicationID=P20210514255</v>
      </c>
    </row>
    <row r="57" spans="1:8" ht="21" customHeight="1">
      <c r="A57" s="7" t="s">
        <v>150</v>
      </c>
      <c r="B57" s="7" t="s">
        <v>149</v>
      </c>
      <c r="C57" s="7" t="s">
        <v>144</v>
      </c>
      <c r="D57" s="7" t="s">
        <v>28</v>
      </c>
      <c r="E57" s="7" t="s">
        <v>133</v>
      </c>
      <c r="F57" s="7" t="s">
        <v>142</v>
      </c>
      <c r="G57" s="7" t="s">
        <v>141</v>
      </c>
      <c r="H57" s="6" t="str">
        <f>HYPERLINK("https://www.airitibooks.com/Detail/Detail?PublicationID=P20210514264", "https://www.airitibooks.com/Detail/Detail?PublicationID=P20210514264")</f>
        <v>https://www.airitibooks.com/Detail/Detail?PublicationID=P20210514264</v>
      </c>
    </row>
    <row r="58" spans="1:8" ht="21" customHeight="1">
      <c r="A58" s="7" t="s">
        <v>148</v>
      </c>
      <c r="B58" s="7" t="s">
        <v>147</v>
      </c>
      <c r="C58" s="7" t="s">
        <v>144</v>
      </c>
      <c r="D58" s="7" t="s">
        <v>143</v>
      </c>
      <c r="E58" s="7" t="s">
        <v>133</v>
      </c>
      <c r="F58" s="7" t="s">
        <v>142</v>
      </c>
      <c r="G58" s="7" t="s">
        <v>141</v>
      </c>
      <c r="H58" s="6" t="str">
        <f>HYPERLINK("https://www.airitibooks.com/Detail/Detail?PublicationID=P20210514265", "https://www.airitibooks.com/Detail/Detail?PublicationID=P20210514265")</f>
        <v>https://www.airitibooks.com/Detail/Detail?PublicationID=P20210514265</v>
      </c>
    </row>
    <row r="59" spans="1:8" ht="21" customHeight="1">
      <c r="A59" s="7" t="s">
        <v>146</v>
      </c>
      <c r="B59" s="7" t="s">
        <v>145</v>
      </c>
      <c r="C59" s="7" t="s">
        <v>144</v>
      </c>
      <c r="D59" s="7" t="s">
        <v>143</v>
      </c>
      <c r="E59" s="7" t="s">
        <v>133</v>
      </c>
      <c r="F59" s="7" t="s">
        <v>142</v>
      </c>
      <c r="G59" s="7" t="s">
        <v>141</v>
      </c>
      <c r="H59" s="6" t="str">
        <f>HYPERLINK("https://www.airitibooks.com/Detail/Detail?PublicationID=P20210514266", "https://www.airitibooks.com/Detail/Detail?PublicationID=P20210514266")</f>
        <v>https://www.airitibooks.com/Detail/Detail?PublicationID=P20210514266</v>
      </c>
    </row>
    <row r="60" spans="1:8" ht="21" customHeight="1">
      <c r="A60" s="7" t="s">
        <v>140</v>
      </c>
      <c r="B60" s="7" t="s">
        <v>139</v>
      </c>
      <c r="C60" s="7" t="s">
        <v>135</v>
      </c>
      <c r="D60" s="7" t="s">
        <v>138</v>
      </c>
      <c r="E60" s="7" t="s">
        <v>133</v>
      </c>
      <c r="F60" s="7" t="s">
        <v>126</v>
      </c>
      <c r="G60" s="7" t="s">
        <v>132</v>
      </c>
      <c r="H60" s="6" t="str">
        <f>HYPERLINK("https://www.airitibooks.com/Detail/Detail?PublicationID=P20210514290", "https://www.airitibooks.com/Detail/Detail?PublicationID=P20210514290")</f>
        <v>https://www.airitibooks.com/Detail/Detail?PublicationID=P20210514290</v>
      </c>
    </row>
    <row r="61" spans="1:8" ht="21" customHeight="1">
      <c r="A61" s="7" t="s">
        <v>137</v>
      </c>
      <c r="B61" s="7" t="s">
        <v>136</v>
      </c>
      <c r="C61" s="7" t="s">
        <v>135</v>
      </c>
      <c r="D61" s="7" t="s">
        <v>134</v>
      </c>
      <c r="E61" s="7" t="s">
        <v>133</v>
      </c>
      <c r="F61" s="7" t="s">
        <v>126</v>
      </c>
      <c r="G61" s="7" t="s">
        <v>132</v>
      </c>
      <c r="H61" s="6" t="str">
        <f>HYPERLINK("https://www.airitibooks.com/Detail/Detail?PublicationID=P20210514291", "https://www.airitibooks.com/Detail/Detail?PublicationID=P20210514291")</f>
        <v>https://www.airitibooks.com/Detail/Detail?PublicationID=P20210514291</v>
      </c>
    </row>
    <row r="62" spans="1:8" s="3" customFormat="1" ht="21" customHeight="1">
      <c r="A62" s="5" t="s">
        <v>131</v>
      </c>
      <c r="B62" s="5" t="s">
        <v>130</v>
      </c>
      <c r="C62" s="5" t="s">
        <v>129</v>
      </c>
      <c r="D62" s="5" t="s">
        <v>128</v>
      </c>
      <c r="E62" s="5" t="s">
        <v>127</v>
      </c>
      <c r="F62" s="5" t="s">
        <v>126</v>
      </c>
      <c r="G62" s="5" t="s">
        <v>125</v>
      </c>
      <c r="H62" s="4" t="str">
        <f>HYPERLINK("https://www.airitibooks.com/Detail/Detail?PublicationID=P20090731001", "https://www.airitibooks.com/Detail/Detail?PublicationID=P20090731001")</f>
        <v>https://www.airitibooks.com/Detail/Detail?PublicationID=P20090731001</v>
      </c>
    </row>
  </sheetData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聯盟1079</vt:lpstr>
      <vt:lpstr>自購61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2019-07-08T04:47:06Z</cp:lastPrinted>
  <dcterms:created xsi:type="dcterms:W3CDTF">2019-06-13T10:04:54Z</dcterms:created>
  <dcterms:modified xsi:type="dcterms:W3CDTF">2022-08-30T07:01:46Z</dcterms:modified>
</cp:coreProperties>
</file>