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312"/>
  </bookViews>
  <sheets>
    <sheet name="聯盟1700" sheetId="15" r:id="rId1"/>
  </sheets>
  <externalReferences>
    <externalReference r:id="rId2"/>
  </externalReferences>
  <definedNames>
    <definedName name="_xlnm._FilterDatabase" localSheetId="0" hidden="1">聯盟1700!$A$1:$H$492</definedName>
    <definedName name="_xlnm.Database">#REF!</definedName>
    <definedName name="中图法sheet1">#REF!</definedName>
    <definedName name="欄標題1">[1]!書籍[#Headers]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01" i="15" l="1"/>
  <c r="H1700" i="15"/>
  <c r="H1699" i="15"/>
  <c r="H1698" i="15"/>
  <c r="H1697" i="15"/>
  <c r="H1696" i="15"/>
  <c r="H1695" i="15"/>
  <c r="H1694" i="15"/>
  <c r="H1693" i="15"/>
  <c r="H1692" i="15"/>
  <c r="H1691" i="15"/>
  <c r="H1690" i="15"/>
  <c r="H1689" i="15"/>
  <c r="H1688" i="15"/>
  <c r="H1687" i="15"/>
  <c r="H1686" i="15"/>
  <c r="H1685" i="15"/>
  <c r="H1684" i="15"/>
  <c r="H1683" i="15"/>
  <c r="H1682" i="15"/>
  <c r="H1681" i="15"/>
  <c r="H1680" i="15"/>
  <c r="H1679" i="15"/>
  <c r="H1678" i="15"/>
  <c r="H1677" i="15"/>
  <c r="H1676" i="15"/>
  <c r="H1675" i="15"/>
  <c r="H1674" i="15"/>
  <c r="H1673" i="15"/>
  <c r="H1672" i="15"/>
  <c r="H1671" i="15"/>
  <c r="H1670" i="15"/>
  <c r="H1669" i="15"/>
  <c r="H1668" i="15"/>
  <c r="H1667" i="15"/>
  <c r="H1666" i="15"/>
  <c r="H1665" i="15"/>
  <c r="H1664" i="15"/>
  <c r="H1663" i="15"/>
  <c r="H1662" i="15"/>
  <c r="H1661" i="15"/>
  <c r="H1660" i="15"/>
  <c r="H1659" i="15"/>
  <c r="H1658" i="15"/>
  <c r="H1657" i="15"/>
  <c r="H1656" i="15"/>
  <c r="H1655" i="15"/>
  <c r="H1654" i="15"/>
  <c r="H1653" i="15"/>
  <c r="H1652" i="15"/>
  <c r="H1651" i="15"/>
  <c r="H1650" i="15"/>
  <c r="H1649" i="15"/>
  <c r="H1648" i="15"/>
  <c r="H1647" i="15"/>
  <c r="H1646" i="15"/>
  <c r="H1645" i="15"/>
  <c r="H1644" i="15"/>
  <c r="H1643" i="15"/>
  <c r="H1642" i="15"/>
  <c r="H1641" i="15"/>
  <c r="H1640" i="15"/>
  <c r="H1639" i="15"/>
  <c r="H1638" i="15"/>
  <c r="H1637" i="15"/>
  <c r="H1636" i="15"/>
  <c r="H1635" i="15"/>
  <c r="H1634" i="15"/>
  <c r="H1633" i="15"/>
  <c r="H1632" i="15"/>
  <c r="H1631" i="15"/>
  <c r="H1630" i="15"/>
  <c r="H1629" i="15"/>
  <c r="H1628" i="15"/>
  <c r="H1627" i="15"/>
  <c r="H1626" i="15"/>
  <c r="H1625" i="15"/>
  <c r="H1624" i="15"/>
  <c r="H1623" i="15"/>
  <c r="H1622" i="15"/>
  <c r="H1621" i="15"/>
  <c r="H1620" i="15"/>
  <c r="H1619" i="15"/>
  <c r="H1618" i="15"/>
  <c r="H1617" i="15"/>
  <c r="H1616" i="15"/>
  <c r="H1615" i="15"/>
  <c r="H1614" i="15"/>
  <c r="H1613" i="15"/>
  <c r="H1612" i="15"/>
  <c r="H1611" i="15"/>
  <c r="H1610" i="15"/>
  <c r="H1609" i="15"/>
  <c r="H1608" i="15"/>
  <c r="H1607" i="15"/>
  <c r="H1606" i="15"/>
  <c r="H1605" i="15"/>
  <c r="H1604" i="15"/>
  <c r="H1603" i="15"/>
  <c r="H1602" i="15"/>
  <c r="H1601" i="15"/>
  <c r="H1600" i="15"/>
  <c r="H1599" i="15"/>
  <c r="H1598" i="15"/>
  <c r="H1597" i="15"/>
  <c r="H1596" i="15"/>
  <c r="H1595" i="15"/>
  <c r="H1594" i="15"/>
  <c r="H1593" i="15"/>
  <c r="H1592" i="15"/>
  <c r="H1591" i="15"/>
  <c r="H1590" i="15"/>
  <c r="H1589" i="15"/>
  <c r="H1588" i="15"/>
  <c r="H1587" i="15"/>
  <c r="H1586" i="15"/>
  <c r="H1585" i="15"/>
  <c r="H1584" i="15"/>
  <c r="H1583" i="15"/>
  <c r="H1582" i="15"/>
  <c r="H1581" i="15"/>
  <c r="H1580" i="15"/>
  <c r="H1579" i="15"/>
  <c r="H1578" i="15"/>
  <c r="H1577" i="15"/>
  <c r="H1576" i="15"/>
  <c r="H1575" i="15"/>
  <c r="H1574" i="15"/>
  <c r="H1573" i="15"/>
  <c r="H1572" i="15"/>
  <c r="H1571" i="15"/>
  <c r="H1570" i="15"/>
  <c r="H1569" i="15"/>
  <c r="H1568" i="15"/>
  <c r="H1567" i="15"/>
  <c r="H1566" i="15"/>
  <c r="H1565" i="15"/>
  <c r="H1564" i="15"/>
  <c r="H1563" i="15"/>
  <c r="H1562" i="15"/>
  <c r="H1561" i="15"/>
  <c r="H1560" i="15"/>
  <c r="H1559" i="15"/>
  <c r="H1558" i="15"/>
  <c r="H1557" i="15"/>
  <c r="H1556" i="15"/>
  <c r="H1555" i="15"/>
  <c r="H1554" i="15"/>
  <c r="H1553" i="15"/>
  <c r="H1552" i="15"/>
  <c r="H1551" i="15"/>
  <c r="H1550" i="15"/>
  <c r="H1549" i="15"/>
  <c r="H1548" i="15"/>
  <c r="H1547" i="15"/>
  <c r="H1546" i="15"/>
  <c r="H1545" i="15"/>
  <c r="H1544" i="15"/>
  <c r="H1543" i="15"/>
  <c r="H1542" i="15"/>
  <c r="H1541" i="15"/>
  <c r="H1540" i="15"/>
  <c r="H1539" i="15"/>
  <c r="H1538" i="15"/>
  <c r="H1537" i="15"/>
  <c r="H1536" i="15"/>
  <c r="H1535" i="15"/>
  <c r="H1534" i="15"/>
  <c r="H1533" i="15"/>
  <c r="H1532" i="15"/>
  <c r="H1531" i="15"/>
  <c r="H1530" i="15"/>
  <c r="H1529" i="15"/>
  <c r="H1528" i="15"/>
  <c r="H1527" i="15"/>
  <c r="H1526" i="15"/>
  <c r="H1525" i="15"/>
  <c r="H1524" i="15"/>
  <c r="H1523" i="15"/>
  <c r="H1522" i="15"/>
  <c r="H1521" i="15"/>
  <c r="H1520" i="15"/>
  <c r="H1519" i="15"/>
  <c r="H1518" i="15"/>
  <c r="H1517" i="15"/>
  <c r="H1516" i="15"/>
  <c r="H1515" i="15"/>
  <c r="H1514" i="15"/>
  <c r="H1513" i="15"/>
  <c r="H1512" i="15"/>
  <c r="H1511" i="15"/>
  <c r="H1510" i="15"/>
  <c r="H1509" i="15"/>
  <c r="H1508" i="15"/>
  <c r="H1507" i="15"/>
  <c r="H1506" i="15"/>
  <c r="H1505" i="15"/>
  <c r="H1504" i="15"/>
  <c r="H1503" i="15"/>
  <c r="H1502" i="15"/>
  <c r="H1501" i="15"/>
  <c r="H1500" i="15"/>
  <c r="H1499" i="15"/>
  <c r="H1498" i="15"/>
  <c r="H1497" i="15"/>
  <c r="H1496" i="15"/>
  <c r="H1495" i="15"/>
  <c r="H1494" i="15"/>
  <c r="H1493" i="15"/>
  <c r="H1492" i="15"/>
  <c r="H1491" i="15"/>
  <c r="H1490" i="15"/>
  <c r="H1489" i="15"/>
  <c r="H1488" i="15"/>
  <c r="H1487" i="15"/>
  <c r="H1486" i="15"/>
  <c r="H1485" i="15"/>
  <c r="H1484" i="15"/>
  <c r="H1483" i="15"/>
  <c r="H1482" i="15"/>
  <c r="H1481" i="15"/>
  <c r="H1480" i="15"/>
  <c r="H1479" i="15"/>
  <c r="H1478" i="15"/>
  <c r="H1477" i="15"/>
  <c r="H1476" i="15"/>
  <c r="H1475" i="15"/>
  <c r="H1474" i="15"/>
  <c r="H1473" i="15"/>
  <c r="H1472" i="15"/>
  <c r="H1471" i="15"/>
  <c r="H1470" i="15"/>
  <c r="H1469" i="15"/>
  <c r="H1468" i="15"/>
  <c r="H1467" i="15"/>
  <c r="H1466" i="15"/>
  <c r="H1465" i="15"/>
  <c r="H1464" i="15"/>
  <c r="H1463" i="15"/>
  <c r="H1462" i="15"/>
  <c r="H1461" i="15"/>
  <c r="H1460" i="15"/>
  <c r="H1459" i="15"/>
  <c r="H1458" i="15"/>
  <c r="H1457" i="15"/>
  <c r="H1456" i="15"/>
  <c r="H1455" i="15"/>
  <c r="H1454" i="15"/>
  <c r="H1453" i="15"/>
  <c r="H1452" i="15"/>
  <c r="H1451" i="15"/>
  <c r="H1450" i="15"/>
  <c r="H1449" i="15"/>
  <c r="H1448" i="15"/>
  <c r="H1447" i="15"/>
  <c r="H1446" i="15"/>
  <c r="H1445" i="15"/>
  <c r="H1444" i="15"/>
  <c r="H1443" i="15"/>
  <c r="H1442" i="15"/>
  <c r="H1441" i="15"/>
  <c r="H1440" i="15"/>
  <c r="H1439" i="15"/>
  <c r="H1438" i="15"/>
  <c r="H1437" i="15"/>
  <c r="H1436" i="15"/>
  <c r="H1435" i="15"/>
  <c r="H1434" i="15"/>
  <c r="H1433" i="15"/>
  <c r="H1432" i="15"/>
  <c r="H1431" i="15"/>
  <c r="H1430" i="15"/>
  <c r="H1429" i="15"/>
  <c r="H1428" i="15"/>
  <c r="H1427" i="15"/>
  <c r="H1426" i="15"/>
  <c r="H1425" i="15"/>
  <c r="H1424" i="15"/>
  <c r="H1423" i="15"/>
  <c r="H1422" i="15"/>
  <c r="H1421" i="15"/>
  <c r="H1420" i="15"/>
  <c r="H1419" i="15"/>
  <c r="H1418" i="15"/>
  <c r="H1417" i="15"/>
  <c r="H1416" i="15"/>
  <c r="H1415" i="15"/>
  <c r="H1414" i="15"/>
  <c r="H1413" i="15"/>
  <c r="H1412" i="15"/>
  <c r="H1411" i="15"/>
  <c r="H1410" i="15"/>
  <c r="H1409" i="15"/>
  <c r="H1408" i="15"/>
  <c r="H1407" i="15"/>
  <c r="H1406" i="15"/>
  <c r="H1405" i="15"/>
  <c r="H1404" i="15"/>
  <c r="H1403" i="15"/>
  <c r="H1402" i="15"/>
  <c r="H1401" i="15"/>
  <c r="H1400" i="15"/>
  <c r="H1399" i="15"/>
  <c r="H1398" i="15"/>
  <c r="H1397" i="15"/>
  <c r="H1396" i="15"/>
  <c r="H1395" i="15"/>
  <c r="H1394" i="15"/>
  <c r="H1393" i="15"/>
  <c r="H1392" i="15"/>
  <c r="H1391" i="15"/>
  <c r="H1390" i="15"/>
  <c r="H1389" i="15"/>
  <c r="H1388" i="15"/>
  <c r="H1387" i="15"/>
  <c r="H1386" i="15"/>
  <c r="H1385" i="15"/>
  <c r="H1384" i="15"/>
  <c r="H1383" i="15"/>
  <c r="H1382" i="15"/>
  <c r="H1381" i="15"/>
  <c r="H1380" i="15"/>
  <c r="H1379" i="15"/>
  <c r="H1378" i="15"/>
  <c r="H1377" i="15"/>
  <c r="H1376" i="15"/>
  <c r="H1375" i="15"/>
  <c r="H1374" i="15"/>
  <c r="H1373" i="15"/>
  <c r="H1372" i="15"/>
  <c r="H1371" i="15"/>
  <c r="H1370" i="15"/>
  <c r="H1369" i="15"/>
  <c r="H1368" i="15"/>
  <c r="H1367" i="15"/>
  <c r="H1366" i="15"/>
  <c r="H1365" i="15"/>
  <c r="H1364" i="15"/>
  <c r="H1363" i="15"/>
  <c r="H1362" i="15"/>
  <c r="H1361" i="15"/>
  <c r="H1360" i="15"/>
  <c r="H1359" i="15"/>
  <c r="H1358" i="15"/>
  <c r="H1357" i="15"/>
  <c r="H1356" i="15"/>
  <c r="H1355" i="15"/>
  <c r="H1354" i="15"/>
  <c r="H1353" i="15"/>
  <c r="H1352" i="15"/>
  <c r="H1351" i="15"/>
  <c r="H1350" i="15"/>
  <c r="H1349" i="15"/>
  <c r="H1348" i="15"/>
  <c r="H1347" i="15"/>
  <c r="H1346" i="15"/>
  <c r="H1345" i="15"/>
  <c r="H1344" i="15"/>
  <c r="H1343" i="15"/>
  <c r="H1342" i="15"/>
  <c r="H1341" i="15"/>
  <c r="H1340" i="15"/>
  <c r="H1339" i="15"/>
  <c r="H1338" i="15"/>
  <c r="H1337" i="15"/>
  <c r="H1336" i="15"/>
  <c r="H1335" i="15"/>
  <c r="H1334" i="15"/>
  <c r="H1333" i="15"/>
  <c r="H1332" i="15"/>
  <c r="H1331" i="15"/>
  <c r="H1330" i="15"/>
  <c r="H1329" i="15"/>
  <c r="H1328" i="15"/>
  <c r="H1327" i="15"/>
  <c r="H1326" i="15"/>
  <c r="H1325" i="15"/>
  <c r="H1324" i="15"/>
  <c r="H1323" i="15"/>
  <c r="H1322" i="15"/>
  <c r="H1321" i="15"/>
  <c r="H1320" i="15"/>
  <c r="H1319" i="15"/>
  <c r="H1318" i="15"/>
  <c r="H1317" i="15"/>
  <c r="H1316" i="15"/>
  <c r="H1315" i="15"/>
  <c r="H1314" i="15"/>
  <c r="H1313" i="15"/>
  <c r="H1312" i="15"/>
  <c r="H1311" i="15"/>
  <c r="H1310" i="15"/>
  <c r="H1309" i="15"/>
  <c r="H1308" i="15"/>
  <c r="H1307" i="15"/>
  <c r="H1306" i="15"/>
  <c r="H1305" i="15"/>
  <c r="H1304" i="15"/>
  <c r="H1303" i="15"/>
  <c r="H1302" i="15"/>
  <c r="H1301" i="15"/>
  <c r="H1300" i="15"/>
  <c r="H1299" i="15"/>
  <c r="H1298" i="15"/>
  <c r="H1297" i="15"/>
  <c r="H1296" i="15"/>
  <c r="H1295" i="15"/>
  <c r="H1294" i="15"/>
  <c r="H1293" i="15"/>
  <c r="H1292" i="15"/>
  <c r="H1291" i="15"/>
  <c r="H1290" i="15"/>
  <c r="H1289" i="15"/>
  <c r="H1288" i="15"/>
  <c r="H1287" i="15"/>
  <c r="H1286" i="15"/>
  <c r="H1285" i="15"/>
  <c r="H1284" i="15"/>
  <c r="H1283" i="15"/>
  <c r="H1282" i="15"/>
  <c r="H1281" i="15"/>
  <c r="H1280" i="15"/>
  <c r="H1279" i="15"/>
  <c r="H1278" i="15"/>
  <c r="H1277" i="15"/>
  <c r="H1276" i="15"/>
  <c r="H1275" i="15"/>
  <c r="H1274" i="15"/>
  <c r="H1273" i="15"/>
  <c r="H1272" i="15"/>
  <c r="H1271" i="15"/>
  <c r="H1270" i="15"/>
  <c r="H1269" i="15"/>
  <c r="H1268" i="15"/>
  <c r="H1267" i="15"/>
  <c r="H1266" i="15"/>
  <c r="H1265" i="15"/>
  <c r="H1264" i="15"/>
  <c r="H1263" i="15"/>
  <c r="H1262" i="15"/>
  <c r="H1261" i="15"/>
  <c r="H1260" i="15"/>
  <c r="H1259" i="15"/>
  <c r="H1258" i="15"/>
  <c r="H1257" i="15"/>
  <c r="H1256" i="15"/>
  <c r="H1255" i="15"/>
  <c r="H1254" i="15"/>
  <c r="H1253" i="15"/>
  <c r="H1252" i="15"/>
  <c r="H1251" i="15"/>
  <c r="H1250" i="15"/>
  <c r="H1249" i="15"/>
  <c r="H1248" i="15"/>
  <c r="H1247" i="15"/>
  <c r="H1246" i="15"/>
  <c r="H1245" i="15"/>
  <c r="H1244" i="15"/>
  <c r="H1243" i="15"/>
  <c r="H1242" i="15"/>
  <c r="H1241" i="15"/>
  <c r="H1240" i="15"/>
  <c r="H1239" i="15"/>
  <c r="H1238" i="15"/>
  <c r="H1237" i="15"/>
  <c r="H1236" i="15"/>
  <c r="H1235" i="15"/>
  <c r="H1234" i="15"/>
  <c r="H1233" i="15"/>
  <c r="H1232" i="15"/>
  <c r="H1231" i="15"/>
  <c r="H1230" i="15"/>
  <c r="H1229" i="15"/>
  <c r="H1228" i="15"/>
  <c r="H1227" i="15"/>
  <c r="H1226" i="15"/>
  <c r="H1225" i="15"/>
  <c r="H1224" i="15"/>
  <c r="H1223" i="15"/>
  <c r="H1222" i="15"/>
  <c r="H1221" i="15"/>
  <c r="H1220" i="15"/>
  <c r="H1219" i="15"/>
  <c r="H1218" i="15"/>
  <c r="H1217" i="15"/>
  <c r="H1216" i="15"/>
  <c r="H1215" i="15"/>
  <c r="H1214" i="15"/>
  <c r="H1213" i="15"/>
  <c r="H1212" i="15"/>
  <c r="H1211" i="15"/>
  <c r="H1210" i="15"/>
  <c r="H1209" i="15"/>
  <c r="H1208" i="15"/>
  <c r="H1207" i="15"/>
  <c r="H1206" i="15"/>
  <c r="H1205" i="15"/>
  <c r="H1204" i="15"/>
  <c r="H1203" i="15"/>
  <c r="H1202" i="15"/>
  <c r="H1201" i="15"/>
  <c r="H1200" i="15"/>
  <c r="H1199" i="15"/>
  <c r="H1198" i="15"/>
  <c r="H1197" i="15"/>
  <c r="H1196" i="15"/>
  <c r="H1195" i="15"/>
  <c r="H1194" i="15"/>
  <c r="H1193" i="15"/>
  <c r="H1192" i="15"/>
  <c r="H1191" i="15"/>
  <c r="H1190" i="15"/>
  <c r="H1189" i="15"/>
  <c r="H1188" i="15"/>
  <c r="H1187" i="15"/>
  <c r="H1186" i="15"/>
  <c r="H1185" i="15"/>
  <c r="H1184" i="15"/>
  <c r="H1183" i="15"/>
  <c r="H1182" i="15"/>
  <c r="H1181" i="15"/>
  <c r="H1180" i="15"/>
  <c r="H1179" i="15"/>
  <c r="H1178" i="15"/>
  <c r="H1177" i="15"/>
  <c r="H1176" i="15"/>
  <c r="H1175" i="15"/>
  <c r="H1174" i="15"/>
  <c r="H1173" i="15"/>
  <c r="H1172" i="15"/>
  <c r="H1171" i="15"/>
  <c r="H1170" i="15"/>
  <c r="H1169" i="15"/>
  <c r="H1168" i="15"/>
  <c r="H1167" i="15"/>
  <c r="H1166" i="15"/>
  <c r="H1165" i="15"/>
  <c r="H1164" i="15"/>
  <c r="H1163" i="15"/>
  <c r="H1162" i="15"/>
  <c r="H1161" i="15"/>
  <c r="H1160" i="15"/>
  <c r="H1159" i="15"/>
  <c r="H1158" i="15"/>
  <c r="H1157" i="15"/>
  <c r="H1156" i="15"/>
  <c r="H1155" i="15"/>
  <c r="H1154" i="15"/>
  <c r="H1153" i="15"/>
  <c r="H1152" i="15"/>
  <c r="H1151" i="15"/>
  <c r="H1150" i="15"/>
  <c r="H1149" i="15"/>
  <c r="H1148" i="15"/>
  <c r="H1147" i="15"/>
  <c r="H1146" i="15"/>
  <c r="H1145" i="15"/>
  <c r="H1144" i="15"/>
  <c r="H1143" i="15"/>
  <c r="H1142" i="15"/>
  <c r="H1141" i="15"/>
  <c r="H1140" i="15"/>
  <c r="H1139" i="15"/>
  <c r="H1138" i="15"/>
  <c r="H1137" i="15"/>
  <c r="H1136" i="15"/>
  <c r="H1135" i="15"/>
  <c r="H1134" i="15"/>
  <c r="H1133" i="15"/>
  <c r="H1132" i="15"/>
  <c r="H1131" i="15"/>
  <c r="H1130" i="15"/>
  <c r="H1129" i="15"/>
  <c r="H1128" i="15"/>
  <c r="H1127" i="15"/>
  <c r="H1126" i="15"/>
  <c r="H1125" i="15"/>
  <c r="H1124" i="15"/>
  <c r="H1123" i="15"/>
  <c r="H1122" i="15"/>
  <c r="H1121" i="15"/>
  <c r="H1120" i="15"/>
  <c r="H1119" i="15"/>
  <c r="H1118" i="15"/>
  <c r="H1117" i="15"/>
  <c r="H1116" i="15"/>
  <c r="H1115" i="15"/>
  <c r="H1114" i="15"/>
  <c r="H1113" i="15"/>
  <c r="H1112" i="15"/>
  <c r="H1111" i="15"/>
  <c r="H1110" i="15"/>
  <c r="H1109" i="15"/>
  <c r="H1108" i="15"/>
  <c r="H1107" i="15"/>
  <c r="H1106" i="15"/>
  <c r="H1105" i="15"/>
  <c r="H1104" i="15"/>
  <c r="H1103" i="15"/>
  <c r="H1102" i="15"/>
  <c r="H1101" i="15"/>
  <c r="H1100" i="15"/>
  <c r="H1099" i="15"/>
  <c r="H1098" i="15"/>
  <c r="H1097" i="15"/>
  <c r="H1096" i="15"/>
  <c r="H1095" i="15"/>
  <c r="H1094" i="15"/>
  <c r="H1093" i="15"/>
  <c r="H1092" i="15"/>
  <c r="H1091" i="15"/>
  <c r="H1090" i="15"/>
  <c r="H1089" i="15"/>
  <c r="H1088" i="15"/>
  <c r="H1087" i="15"/>
  <c r="H1086" i="15"/>
  <c r="H1085" i="15"/>
  <c r="H1084" i="15"/>
  <c r="H1083" i="15"/>
  <c r="H1082" i="15"/>
  <c r="H1081" i="15"/>
  <c r="H1080" i="15"/>
  <c r="H1079" i="15"/>
  <c r="H1078" i="15"/>
  <c r="H1077" i="15"/>
  <c r="H1076" i="15"/>
  <c r="H1075" i="15"/>
  <c r="H1074" i="15"/>
  <c r="H1073" i="15"/>
  <c r="H1072" i="15"/>
  <c r="H1071" i="15"/>
  <c r="H1070" i="15"/>
  <c r="H1069" i="15"/>
  <c r="H1068" i="15"/>
  <c r="H1067" i="15"/>
  <c r="H1066" i="15"/>
  <c r="H1065" i="15"/>
  <c r="H1064" i="15"/>
  <c r="H1063" i="15"/>
  <c r="H1062" i="15"/>
  <c r="H1061" i="15"/>
  <c r="H1060" i="15"/>
  <c r="H1059" i="15"/>
  <c r="H1058" i="15"/>
  <c r="H1057" i="15"/>
  <c r="H1056" i="15"/>
  <c r="H1055" i="15"/>
  <c r="H1054" i="15"/>
  <c r="H1053" i="15"/>
  <c r="H1052" i="15"/>
  <c r="H1051" i="15"/>
  <c r="H1050" i="15"/>
  <c r="H1049" i="15"/>
  <c r="H1048" i="15"/>
  <c r="H1047" i="15"/>
  <c r="H1046" i="15"/>
  <c r="H1045" i="15"/>
  <c r="H1044" i="15"/>
  <c r="H1043" i="15"/>
  <c r="H1042" i="15"/>
  <c r="H1041" i="15"/>
  <c r="H1040" i="15"/>
  <c r="H1039" i="15"/>
  <c r="H1038" i="15"/>
  <c r="H1037" i="15"/>
  <c r="H1036" i="15"/>
  <c r="H1035" i="15"/>
  <c r="H1034" i="15"/>
  <c r="H1033" i="15"/>
  <c r="H1032" i="15"/>
  <c r="H1031" i="15"/>
  <c r="H1030" i="15"/>
  <c r="H1029" i="15"/>
  <c r="H1028" i="15"/>
  <c r="H1027" i="15"/>
  <c r="H1026" i="15"/>
  <c r="H1025" i="15"/>
  <c r="H1024" i="15"/>
  <c r="H1023" i="15"/>
  <c r="H1022" i="15"/>
  <c r="H1021" i="15"/>
  <c r="H1020" i="15"/>
  <c r="H1019" i="15"/>
  <c r="H1018" i="15"/>
  <c r="H1017" i="15"/>
  <c r="H1016" i="15"/>
  <c r="H1015" i="15"/>
  <c r="H1014" i="15"/>
  <c r="H1013" i="15"/>
  <c r="H1012" i="15"/>
  <c r="H1011" i="15"/>
  <c r="H1010" i="15"/>
  <c r="H1009" i="15"/>
  <c r="H1008" i="15"/>
  <c r="H1007" i="15"/>
  <c r="H1006" i="15"/>
  <c r="H1005" i="15"/>
  <c r="H1004" i="15"/>
  <c r="H1003" i="15"/>
  <c r="H1002" i="15"/>
  <c r="H1001" i="15"/>
  <c r="H1000" i="15"/>
  <c r="H999" i="15"/>
  <c r="H998" i="15"/>
  <c r="H997" i="15"/>
  <c r="H996" i="15"/>
  <c r="H995" i="15"/>
  <c r="H994" i="15"/>
  <c r="H993" i="15"/>
  <c r="H992" i="15"/>
  <c r="H991" i="15"/>
  <c r="H990" i="15"/>
  <c r="H989" i="15"/>
  <c r="H988" i="15"/>
  <c r="H987" i="15"/>
  <c r="H986" i="15"/>
  <c r="H985" i="15"/>
  <c r="H984" i="15"/>
  <c r="H983" i="15"/>
  <c r="H982" i="15"/>
  <c r="H981" i="15"/>
  <c r="H980" i="15"/>
  <c r="H979" i="15"/>
  <c r="H978" i="15"/>
  <c r="H977" i="15"/>
  <c r="H976" i="15"/>
  <c r="H975" i="15"/>
  <c r="H974" i="15"/>
  <c r="H973" i="15"/>
  <c r="H972" i="15"/>
  <c r="H971" i="15"/>
  <c r="H970" i="15"/>
  <c r="H969" i="15"/>
  <c r="H968" i="15"/>
  <c r="H967" i="15"/>
  <c r="H966" i="15"/>
  <c r="H965" i="15"/>
  <c r="H964" i="15"/>
  <c r="H963" i="15"/>
  <c r="H962" i="15"/>
  <c r="H961" i="15"/>
  <c r="H960" i="15"/>
  <c r="H959" i="15"/>
  <c r="H958" i="15"/>
  <c r="H957" i="15"/>
  <c r="H956" i="15"/>
  <c r="H955" i="15"/>
  <c r="H954" i="15"/>
  <c r="H953" i="15"/>
  <c r="H952" i="15"/>
  <c r="H951" i="15"/>
  <c r="H950" i="15"/>
  <c r="H949" i="15"/>
  <c r="H948" i="15"/>
  <c r="H947" i="15"/>
  <c r="H946" i="15"/>
  <c r="H945" i="15"/>
  <c r="H944" i="15"/>
  <c r="H943" i="15"/>
  <c r="H942" i="15"/>
  <c r="H941" i="15"/>
  <c r="H940" i="15"/>
  <c r="H939" i="15"/>
  <c r="H938" i="15"/>
  <c r="H937" i="15"/>
  <c r="H936" i="15"/>
  <c r="H935" i="15"/>
  <c r="H934" i="15"/>
  <c r="H933" i="15"/>
  <c r="H932" i="15"/>
  <c r="H931" i="15"/>
  <c r="H930" i="15"/>
  <c r="H929" i="15"/>
  <c r="H928" i="15"/>
  <c r="H927" i="15"/>
  <c r="H926" i="15"/>
  <c r="H925" i="15"/>
  <c r="H924" i="15"/>
  <c r="H923" i="15"/>
  <c r="H922" i="15"/>
  <c r="H921" i="15"/>
  <c r="H920" i="15"/>
  <c r="H919" i="15"/>
  <c r="H918" i="15"/>
  <c r="H917" i="15"/>
  <c r="H916" i="15"/>
  <c r="H915" i="15"/>
  <c r="H914" i="15"/>
  <c r="H913" i="15"/>
  <c r="H912" i="15"/>
  <c r="H911" i="15"/>
  <c r="H910" i="15"/>
  <c r="H909" i="15"/>
  <c r="H908" i="15"/>
  <c r="H907" i="15"/>
  <c r="H906" i="15"/>
  <c r="H905" i="15"/>
  <c r="H904" i="15"/>
  <c r="H903" i="15"/>
  <c r="H902" i="15"/>
  <c r="H901" i="15"/>
  <c r="H900" i="15"/>
  <c r="H899" i="15"/>
  <c r="H898" i="15"/>
  <c r="H897" i="15"/>
  <c r="H896" i="15"/>
  <c r="H895" i="15"/>
  <c r="H894" i="15"/>
  <c r="H893" i="15"/>
  <c r="H892" i="15"/>
  <c r="H891" i="15"/>
  <c r="H890" i="15"/>
  <c r="H889" i="15"/>
  <c r="H888" i="15"/>
  <c r="H887" i="15"/>
  <c r="H886" i="15"/>
  <c r="H885" i="15"/>
  <c r="H884" i="15"/>
  <c r="H883" i="15"/>
  <c r="H882" i="15"/>
  <c r="H881" i="15"/>
  <c r="H880" i="15"/>
  <c r="H879" i="15"/>
  <c r="H878" i="15"/>
  <c r="H877" i="15"/>
  <c r="H876" i="15"/>
  <c r="H875" i="15"/>
  <c r="H874" i="15"/>
  <c r="H873" i="15"/>
  <c r="H872" i="15"/>
  <c r="H871" i="15"/>
  <c r="H870" i="15"/>
  <c r="H869" i="15"/>
  <c r="H868" i="15"/>
  <c r="H867" i="15"/>
  <c r="H866" i="15"/>
  <c r="H865" i="15"/>
  <c r="H864" i="15"/>
  <c r="H863" i="15"/>
  <c r="H862" i="15"/>
  <c r="H861" i="15"/>
  <c r="H860" i="15"/>
  <c r="H859" i="15"/>
  <c r="H858" i="15"/>
  <c r="H857" i="15"/>
  <c r="H856" i="15"/>
  <c r="H855" i="15"/>
  <c r="H854" i="15"/>
  <c r="H853" i="15"/>
  <c r="H852" i="15"/>
  <c r="H851" i="15"/>
  <c r="H850" i="15"/>
  <c r="H849" i="15"/>
  <c r="H848" i="15"/>
  <c r="H847" i="15"/>
  <c r="H846" i="15"/>
  <c r="H845" i="15"/>
  <c r="H844" i="15"/>
  <c r="H843" i="15"/>
  <c r="H842" i="15"/>
  <c r="H841" i="15"/>
  <c r="H840" i="15"/>
  <c r="H839" i="15"/>
  <c r="H838" i="15"/>
  <c r="H837" i="15"/>
  <c r="H836" i="15"/>
  <c r="H835" i="15"/>
  <c r="H834" i="15"/>
  <c r="H833" i="15"/>
  <c r="H832" i="15"/>
  <c r="H831" i="15"/>
  <c r="H830" i="15"/>
  <c r="H829" i="15"/>
  <c r="H828" i="15"/>
  <c r="H827" i="15"/>
  <c r="H826" i="15"/>
  <c r="H825" i="15"/>
  <c r="H824" i="15"/>
  <c r="H823" i="15"/>
  <c r="H822" i="15"/>
  <c r="H821" i="15"/>
  <c r="H820" i="15"/>
  <c r="H819" i="15"/>
  <c r="H818" i="15"/>
  <c r="H817" i="15"/>
  <c r="H816" i="15"/>
  <c r="H815" i="15"/>
  <c r="H814" i="15"/>
  <c r="H813" i="15"/>
  <c r="H812" i="15"/>
  <c r="H811" i="15"/>
  <c r="H810" i="15"/>
  <c r="H809" i="15"/>
  <c r="H808" i="15"/>
  <c r="H807" i="15"/>
  <c r="H806" i="15"/>
  <c r="H805" i="15"/>
  <c r="H804" i="15"/>
  <c r="H803" i="15"/>
  <c r="H802" i="15"/>
  <c r="H801" i="15"/>
  <c r="H800" i="15"/>
  <c r="H799" i="15"/>
  <c r="H798" i="15"/>
  <c r="H797" i="15"/>
  <c r="H796" i="15"/>
  <c r="H795" i="15"/>
  <c r="H794" i="15"/>
  <c r="H793" i="15"/>
  <c r="H792" i="15"/>
  <c r="H791" i="15"/>
  <c r="H790" i="15"/>
  <c r="H789" i="15"/>
  <c r="H788" i="15"/>
  <c r="H787" i="15"/>
  <c r="H786" i="15"/>
  <c r="H785" i="15"/>
  <c r="H784" i="15"/>
  <c r="H783" i="15"/>
  <c r="H782" i="15"/>
  <c r="H781" i="15"/>
  <c r="H780" i="15"/>
  <c r="H779" i="15"/>
  <c r="H778" i="15"/>
  <c r="H777" i="15"/>
  <c r="H776" i="15"/>
  <c r="H775" i="15"/>
  <c r="H774" i="15"/>
  <c r="H773" i="15"/>
  <c r="H772" i="15"/>
  <c r="H771" i="15"/>
  <c r="H770" i="15"/>
  <c r="H769" i="15"/>
  <c r="H768" i="15"/>
  <c r="H767" i="15"/>
  <c r="H766" i="15"/>
  <c r="H765" i="15"/>
  <c r="H764" i="15"/>
  <c r="H763" i="15"/>
  <c r="H762" i="15"/>
  <c r="H761" i="15"/>
  <c r="H760" i="15"/>
  <c r="H759" i="15"/>
  <c r="H758" i="15"/>
  <c r="H757" i="15"/>
  <c r="H756" i="15"/>
  <c r="H755" i="15"/>
  <c r="H754" i="15"/>
  <c r="H753" i="15"/>
  <c r="H752" i="15"/>
  <c r="H751" i="15"/>
  <c r="H750" i="15"/>
  <c r="H749" i="15"/>
  <c r="H748" i="15"/>
  <c r="H747" i="15"/>
  <c r="H746" i="15"/>
  <c r="H745" i="15"/>
  <c r="H744" i="15"/>
  <c r="H743" i="15"/>
  <c r="H742" i="15"/>
  <c r="H741" i="15"/>
  <c r="H740" i="15"/>
  <c r="H739" i="15"/>
  <c r="H738" i="15"/>
  <c r="H737" i="15"/>
  <c r="H736" i="15"/>
  <c r="H735" i="15"/>
  <c r="H734" i="15"/>
  <c r="H733" i="15"/>
  <c r="H732" i="15"/>
  <c r="H731" i="15"/>
  <c r="H730" i="15"/>
  <c r="H729" i="15"/>
  <c r="H728" i="15"/>
  <c r="H727" i="15"/>
  <c r="H726" i="15"/>
  <c r="H725" i="15"/>
  <c r="H724" i="15"/>
  <c r="H723" i="15"/>
  <c r="H722" i="15"/>
  <c r="H721" i="15"/>
  <c r="H720" i="15"/>
  <c r="H719" i="15"/>
  <c r="H718" i="15"/>
  <c r="H717" i="15"/>
  <c r="H716" i="15"/>
  <c r="H715" i="15"/>
  <c r="H714" i="15"/>
  <c r="H713" i="15"/>
  <c r="H712" i="15"/>
  <c r="H711" i="15"/>
  <c r="H710" i="15"/>
  <c r="H709" i="15"/>
  <c r="H708" i="15"/>
  <c r="H707" i="15"/>
  <c r="H706" i="15"/>
  <c r="H705" i="15"/>
  <c r="H704" i="15"/>
  <c r="H703" i="15"/>
  <c r="H702" i="15"/>
  <c r="H701" i="15"/>
  <c r="H700" i="15"/>
  <c r="H699" i="15"/>
  <c r="H698" i="15"/>
  <c r="H697" i="15"/>
  <c r="H696" i="15"/>
  <c r="H695" i="15"/>
  <c r="H694" i="15"/>
  <c r="H693" i="15"/>
  <c r="H692" i="15"/>
  <c r="H691" i="15"/>
  <c r="H690" i="15"/>
  <c r="H689" i="15"/>
  <c r="H688" i="15"/>
  <c r="H687" i="15"/>
  <c r="H686" i="15"/>
  <c r="H685" i="15"/>
  <c r="H684" i="15"/>
  <c r="H683" i="15"/>
  <c r="H682" i="15"/>
  <c r="H681" i="15"/>
  <c r="H680" i="15"/>
  <c r="H679" i="15"/>
  <c r="H678" i="15"/>
  <c r="H677" i="15"/>
  <c r="H676" i="15"/>
  <c r="H675" i="15"/>
  <c r="H674" i="15"/>
  <c r="H673" i="15"/>
  <c r="H672" i="15"/>
  <c r="H671" i="15"/>
  <c r="H670" i="15"/>
  <c r="H669" i="15"/>
  <c r="H668" i="15"/>
  <c r="H667" i="15"/>
  <c r="H666" i="15"/>
  <c r="H665" i="15"/>
  <c r="H664" i="15"/>
  <c r="H663" i="15"/>
  <c r="H662" i="15"/>
  <c r="H661" i="15"/>
  <c r="H660" i="15"/>
  <c r="H659" i="15"/>
  <c r="H658" i="15"/>
  <c r="H657" i="15"/>
  <c r="H656" i="15"/>
  <c r="H655" i="15"/>
  <c r="H654" i="15"/>
  <c r="H653" i="15"/>
  <c r="H652" i="15"/>
  <c r="H651" i="15"/>
  <c r="H650" i="15"/>
  <c r="H649" i="15"/>
  <c r="H648" i="15"/>
  <c r="H647" i="15"/>
  <c r="H646" i="15"/>
  <c r="H645" i="15"/>
  <c r="H644" i="15"/>
  <c r="H643" i="15"/>
  <c r="H642" i="15"/>
  <c r="H641" i="15"/>
  <c r="H640" i="15"/>
  <c r="H639" i="15"/>
  <c r="H638" i="15"/>
  <c r="H637" i="15"/>
  <c r="H636" i="15"/>
  <c r="H635" i="15"/>
  <c r="H634" i="15"/>
  <c r="H633" i="15"/>
  <c r="H632" i="15"/>
  <c r="H631" i="15"/>
  <c r="H630" i="15"/>
  <c r="H629" i="15"/>
  <c r="H628" i="15"/>
  <c r="H627" i="15"/>
  <c r="H626" i="15"/>
  <c r="H625" i="15"/>
  <c r="H624" i="15"/>
  <c r="H623" i="15"/>
  <c r="H622" i="15"/>
  <c r="H621" i="15"/>
  <c r="H620" i="15"/>
  <c r="H619" i="15"/>
  <c r="H618" i="15"/>
  <c r="H617" i="15"/>
  <c r="H616" i="15"/>
  <c r="H615" i="15"/>
  <c r="H614" i="15"/>
  <c r="H613" i="15"/>
  <c r="H612" i="15"/>
  <c r="H611" i="15"/>
  <c r="H610" i="15"/>
  <c r="H609" i="15"/>
  <c r="H608" i="15"/>
  <c r="H607" i="15"/>
  <c r="H606" i="15"/>
  <c r="H605" i="15"/>
  <c r="H604" i="15"/>
  <c r="H603" i="15"/>
  <c r="H602" i="15"/>
  <c r="H601" i="15"/>
  <c r="H600" i="15"/>
  <c r="H599" i="15"/>
  <c r="H598" i="15"/>
  <c r="H597" i="15"/>
  <c r="H596" i="15"/>
  <c r="H595" i="15"/>
  <c r="H594" i="15"/>
  <c r="H593" i="15"/>
  <c r="H592" i="15"/>
  <c r="H591" i="15"/>
  <c r="H590" i="15"/>
  <c r="H589" i="15"/>
  <c r="H588" i="15"/>
  <c r="H587" i="15"/>
  <c r="H586" i="15"/>
  <c r="H585" i="15"/>
  <c r="H584" i="15"/>
  <c r="H583" i="15"/>
  <c r="H582" i="15"/>
  <c r="H581" i="15"/>
  <c r="H580" i="15"/>
  <c r="H579" i="15"/>
  <c r="H578" i="15"/>
  <c r="H577" i="15"/>
  <c r="H576" i="15"/>
  <c r="H575" i="15"/>
  <c r="H574" i="15"/>
  <c r="H573" i="15"/>
  <c r="H572" i="15"/>
  <c r="H571" i="15"/>
  <c r="H570" i="15"/>
  <c r="H569" i="15"/>
  <c r="H568" i="15"/>
  <c r="H567" i="15"/>
  <c r="H566" i="15"/>
  <c r="H565" i="15"/>
  <c r="H564" i="15"/>
  <c r="H563" i="15"/>
  <c r="H562" i="15"/>
  <c r="H561" i="15"/>
  <c r="H560" i="15"/>
  <c r="H559" i="15"/>
  <c r="H558" i="15"/>
  <c r="H557" i="15"/>
  <c r="H556" i="15"/>
  <c r="H555" i="15"/>
  <c r="H554" i="15"/>
  <c r="H553" i="15"/>
  <c r="H552" i="15"/>
  <c r="H551" i="15"/>
  <c r="H550" i="15"/>
  <c r="H549" i="15"/>
  <c r="H548" i="15"/>
  <c r="H547" i="15"/>
  <c r="H546" i="15"/>
  <c r="H545" i="15"/>
  <c r="H544" i="15"/>
  <c r="H543" i="15"/>
  <c r="H542" i="15"/>
  <c r="H541" i="15"/>
  <c r="H540" i="15"/>
  <c r="H539" i="15"/>
  <c r="H538" i="15"/>
  <c r="H537" i="15"/>
  <c r="H536" i="15"/>
  <c r="H535" i="15"/>
  <c r="H534" i="15"/>
  <c r="H533" i="15"/>
  <c r="H532" i="15"/>
  <c r="H531" i="15"/>
  <c r="H530" i="15"/>
  <c r="H529" i="15"/>
  <c r="H528" i="15"/>
  <c r="H527" i="15"/>
  <c r="H526" i="15"/>
  <c r="H525" i="15"/>
  <c r="H524" i="15"/>
  <c r="H523" i="15"/>
  <c r="H522" i="15"/>
  <c r="H521" i="15"/>
  <c r="H520" i="15"/>
  <c r="H519" i="15"/>
  <c r="H518" i="15"/>
  <c r="H517" i="15"/>
  <c r="H516" i="15"/>
  <c r="H515" i="15"/>
  <c r="H514" i="15"/>
  <c r="H513" i="15"/>
  <c r="H512" i="15"/>
  <c r="H511" i="15"/>
  <c r="H510" i="15"/>
  <c r="H509" i="15"/>
  <c r="H508" i="15"/>
  <c r="H507" i="15"/>
  <c r="H506" i="15"/>
  <c r="H505" i="15"/>
  <c r="H504" i="15"/>
  <c r="H503" i="15"/>
  <c r="H502" i="15"/>
  <c r="H501" i="15"/>
  <c r="H500" i="15"/>
  <c r="H499" i="15"/>
  <c r="H498" i="15"/>
  <c r="H497" i="15"/>
  <c r="H496" i="15"/>
  <c r="H495" i="15"/>
  <c r="H494" i="15"/>
  <c r="H493" i="15"/>
  <c r="H492" i="15"/>
  <c r="H491" i="15"/>
  <c r="H490" i="15"/>
  <c r="H489" i="15"/>
  <c r="H488" i="15"/>
  <c r="H487" i="15"/>
  <c r="H486" i="15"/>
  <c r="H485" i="15"/>
  <c r="H484" i="15"/>
  <c r="H483" i="15"/>
  <c r="H482" i="15"/>
  <c r="H481" i="15"/>
  <c r="H480" i="15"/>
  <c r="H479" i="15"/>
  <c r="H478" i="15"/>
  <c r="H477" i="15"/>
  <c r="H476" i="15"/>
  <c r="H475" i="15"/>
  <c r="H474" i="15"/>
  <c r="H473" i="15"/>
  <c r="H472" i="15"/>
  <c r="H471" i="15"/>
  <c r="H470" i="15"/>
  <c r="H469" i="15"/>
  <c r="H468" i="15"/>
  <c r="H467" i="15"/>
  <c r="H466" i="15"/>
  <c r="H465" i="15"/>
  <c r="H464" i="15"/>
  <c r="H463" i="15"/>
  <c r="H462" i="15"/>
  <c r="H461" i="15"/>
  <c r="H460" i="15"/>
  <c r="H459" i="15"/>
  <c r="H458" i="15"/>
  <c r="H457" i="15"/>
  <c r="H456" i="15"/>
  <c r="H455" i="15"/>
  <c r="H454" i="15"/>
  <c r="H453" i="15"/>
  <c r="H452" i="15"/>
  <c r="H451" i="15"/>
  <c r="H450" i="15"/>
  <c r="H449" i="15"/>
  <c r="H448" i="15"/>
  <c r="H447" i="15"/>
  <c r="H446" i="15"/>
  <c r="H445" i="15"/>
  <c r="H444" i="15"/>
  <c r="H443" i="15"/>
  <c r="H442" i="15"/>
  <c r="H441" i="15"/>
  <c r="H440" i="15"/>
  <c r="H439" i="15"/>
  <c r="H438" i="15"/>
  <c r="H437" i="15"/>
  <c r="H436" i="15"/>
  <c r="H435" i="15"/>
  <c r="H434" i="15"/>
  <c r="H433" i="15"/>
  <c r="H432" i="15"/>
  <c r="H431" i="15"/>
  <c r="H430" i="15"/>
  <c r="H429" i="15"/>
  <c r="H428" i="15"/>
  <c r="H427" i="15"/>
  <c r="H426" i="15"/>
  <c r="H425" i="15"/>
  <c r="H424" i="15"/>
  <c r="H423" i="15"/>
  <c r="H422" i="15"/>
  <c r="H421" i="15"/>
  <c r="H420" i="15"/>
  <c r="H419" i="15"/>
  <c r="H418" i="15"/>
  <c r="H417" i="15"/>
  <c r="H416" i="15"/>
  <c r="H415" i="15"/>
  <c r="H414" i="15"/>
  <c r="H413" i="15"/>
  <c r="H412" i="15"/>
  <c r="H411" i="15"/>
  <c r="H410" i="15"/>
  <c r="H409" i="15"/>
  <c r="H408" i="15"/>
  <c r="H407" i="15"/>
  <c r="H406" i="15"/>
  <c r="H405" i="15"/>
  <c r="H404" i="15"/>
  <c r="H403" i="15"/>
  <c r="H402" i="15"/>
  <c r="H401" i="15"/>
  <c r="H400" i="15"/>
  <c r="H399" i="15"/>
  <c r="H398" i="15"/>
  <c r="H397" i="15"/>
  <c r="H396" i="15"/>
  <c r="H395" i="15"/>
  <c r="H394" i="15"/>
  <c r="H393" i="15"/>
  <c r="H392" i="15"/>
  <c r="H391" i="15"/>
  <c r="H390" i="15"/>
  <c r="H389" i="15"/>
  <c r="H388" i="15"/>
  <c r="H387" i="15"/>
  <c r="H386" i="15"/>
  <c r="H385" i="15"/>
  <c r="H384" i="15"/>
  <c r="H383" i="15"/>
  <c r="H382" i="15"/>
  <c r="H381" i="15"/>
  <c r="H380" i="15"/>
  <c r="H379" i="15"/>
  <c r="H378" i="15"/>
  <c r="H377" i="15"/>
  <c r="H376" i="15"/>
  <c r="H375" i="15"/>
  <c r="H374" i="15"/>
  <c r="H373" i="15"/>
  <c r="H372" i="15"/>
  <c r="H371" i="15"/>
  <c r="H370" i="15"/>
  <c r="H369" i="15"/>
  <c r="H368" i="15"/>
  <c r="H367" i="15"/>
  <c r="H366" i="15"/>
  <c r="H365" i="15"/>
  <c r="H364" i="15"/>
  <c r="H363" i="15"/>
  <c r="H362" i="15"/>
  <c r="H361" i="15"/>
  <c r="H360" i="15"/>
  <c r="H359" i="15"/>
  <c r="H358" i="15"/>
  <c r="H357" i="15"/>
  <c r="H356" i="15"/>
  <c r="H355" i="15"/>
  <c r="H354" i="15"/>
  <c r="H353" i="15"/>
  <c r="H352" i="15"/>
  <c r="H351" i="15"/>
  <c r="H350" i="15"/>
  <c r="H349" i="15"/>
  <c r="H348" i="15"/>
  <c r="H347" i="15"/>
  <c r="H346" i="15"/>
  <c r="H345" i="15"/>
  <c r="H344" i="15"/>
  <c r="H343" i="15"/>
  <c r="H342" i="15"/>
  <c r="H341" i="15"/>
  <c r="H340" i="15"/>
  <c r="H339" i="15"/>
  <c r="H338" i="15"/>
  <c r="H337" i="15"/>
  <c r="H336" i="15"/>
  <c r="H335" i="15"/>
  <c r="H334" i="15"/>
  <c r="H333" i="15"/>
  <c r="H332" i="15"/>
  <c r="H331" i="15"/>
  <c r="H330" i="15"/>
  <c r="H329" i="15"/>
  <c r="H328" i="15"/>
  <c r="H327" i="15"/>
  <c r="H326" i="15"/>
  <c r="H325" i="15"/>
  <c r="H324" i="15"/>
  <c r="H323" i="15"/>
  <c r="H322" i="15"/>
  <c r="H321" i="15"/>
  <c r="H320" i="15"/>
  <c r="H319" i="15"/>
  <c r="H318" i="15"/>
  <c r="H317" i="15"/>
  <c r="H316" i="15"/>
  <c r="H315" i="15"/>
  <c r="H314" i="15"/>
  <c r="H313" i="15"/>
  <c r="H312" i="15"/>
  <c r="H311" i="15"/>
  <c r="H310" i="15"/>
  <c r="H309" i="15"/>
  <c r="H308" i="15"/>
  <c r="H307" i="15"/>
  <c r="H306" i="15"/>
  <c r="H305" i="15"/>
  <c r="H304" i="15"/>
  <c r="H303" i="15"/>
  <c r="H302" i="15"/>
  <c r="H301" i="15"/>
  <c r="H300" i="15"/>
  <c r="H299" i="15"/>
  <c r="H298" i="15"/>
  <c r="H297" i="15"/>
  <c r="H296" i="15"/>
  <c r="H295" i="15"/>
  <c r="H294" i="15"/>
  <c r="H293" i="15"/>
  <c r="H292" i="15"/>
  <c r="H291" i="15"/>
  <c r="H290" i="15"/>
  <c r="H289" i="15"/>
  <c r="H288" i="15"/>
  <c r="H287" i="15"/>
  <c r="H286" i="15"/>
  <c r="H285" i="15"/>
  <c r="H284" i="15"/>
  <c r="H283" i="15"/>
  <c r="H282" i="15"/>
  <c r="H281" i="15"/>
  <c r="H280" i="15"/>
  <c r="H279" i="15"/>
  <c r="H278" i="15"/>
  <c r="H277" i="15"/>
  <c r="H276" i="15"/>
  <c r="H275" i="15"/>
  <c r="H274" i="15"/>
  <c r="H273" i="15"/>
  <c r="H272" i="15"/>
  <c r="H271" i="15"/>
  <c r="H270" i="15"/>
  <c r="H269" i="15"/>
  <c r="H268" i="15"/>
  <c r="H267" i="15"/>
  <c r="H266" i="15"/>
  <c r="H265" i="15"/>
  <c r="H264" i="15"/>
  <c r="H263" i="15"/>
  <c r="H262" i="15"/>
  <c r="H261" i="15"/>
  <c r="H260" i="15"/>
  <c r="H259" i="15"/>
  <c r="H258" i="15"/>
  <c r="H257" i="15"/>
  <c r="H256" i="15"/>
  <c r="H255" i="15"/>
  <c r="H254" i="15"/>
  <c r="H253" i="15"/>
  <c r="H252" i="15"/>
  <c r="H251" i="15"/>
  <c r="H250" i="15"/>
  <c r="H249" i="15"/>
  <c r="H248" i="15"/>
  <c r="H247" i="15"/>
  <c r="H246" i="15"/>
  <c r="H245" i="15"/>
  <c r="H244" i="15"/>
  <c r="H243" i="15"/>
  <c r="H242" i="15"/>
  <c r="H241" i="15"/>
  <c r="H240" i="15"/>
  <c r="H239" i="15"/>
  <c r="H238" i="15"/>
  <c r="H237" i="15"/>
  <c r="H236" i="15"/>
  <c r="H235" i="15"/>
  <c r="H234" i="15"/>
  <c r="H233" i="15"/>
  <c r="H232" i="15"/>
  <c r="H231" i="15"/>
  <c r="H230" i="15"/>
  <c r="H229" i="15"/>
  <c r="H228" i="15"/>
  <c r="H227" i="15"/>
  <c r="H226" i="15"/>
  <c r="H225" i="15"/>
  <c r="H224" i="15"/>
  <c r="H223" i="15"/>
  <c r="H222" i="15"/>
  <c r="H221" i="15"/>
  <c r="H220" i="15"/>
  <c r="H219" i="15"/>
  <c r="H218" i="15"/>
  <c r="H217" i="15"/>
  <c r="H216" i="15"/>
  <c r="H215" i="15"/>
  <c r="H214" i="15"/>
  <c r="H213" i="15"/>
  <c r="H212" i="15"/>
  <c r="H211" i="15"/>
  <c r="H210" i="15"/>
  <c r="H209" i="15"/>
  <c r="H208" i="15"/>
  <c r="H207" i="15"/>
  <c r="H206" i="15"/>
  <c r="H205" i="15"/>
  <c r="H204" i="15"/>
  <c r="H203" i="15"/>
  <c r="H202" i="15"/>
  <c r="H201" i="15"/>
  <c r="H200" i="15"/>
  <c r="H199" i="15"/>
  <c r="H198" i="15"/>
  <c r="H197" i="15"/>
  <c r="H196" i="15"/>
  <c r="H195" i="15"/>
  <c r="H194" i="15"/>
  <c r="H193" i="15"/>
  <c r="H192" i="15"/>
  <c r="H191" i="15"/>
  <c r="H190" i="15"/>
  <c r="H189" i="15"/>
  <c r="H188" i="15"/>
  <c r="H187" i="15"/>
  <c r="H186" i="15"/>
  <c r="H185" i="15"/>
  <c r="H184" i="15"/>
  <c r="H183" i="15"/>
  <c r="H182" i="15"/>
  <c r="H181" i="15"/>
  <c r="H180" i="15"/>
  <c r="H179" i="15"/>
  <c r="H178" i="15"/>
  <c r="H177" i="15"/>
  <c r="H176" i="15"/>
  <c r="H175" i="15"/>
  <c r="H174" i="15"/>
  <c r="H173" i="15"/>
  <c r="H172" i="15"/>
  <c r="H171" i="15"/>
  <c r="H170" i="15"/>
  <c r="H169" i="15"/>
  <c r="H168" i="15"/>
  <c r="H167" i="15"/>
  <c r="H166" i="15"/>
  <c r="H165" i="15"/>
  <c r="H164" i="15"/>
  <c r="H163" i="15"/>
  <c r="H162" i="15"/>
  <c r="H161" i="15"/>
  <c r="H160" i="15"/>
  <c r="H159" i="15"/>
  <c r="H158" i="15"/>
  <c r="H157" i="15"/>
  <c r="H156" i="15"/>
  <c r="H155" i="15"/>
  <c r="H154" i="15"/>
  <c r="H153" i="15"/>
  <c r="H152" i="15"/>
  <c r="H151" i="15"/>
  <c r="H150" i="15"/>
  <c r="H149" i="15"/>
  <c r="H148" i="15"/>
  <c r="H147" i="15"/>
  <c r="H146" i="15"/>
  <c r="H145" i="15"/>
  <c r="H144" i="15"/>
  <c r="H143" i="15"/>
  <c r="H142" i="15"/>
  <c r="H141" i="15"/>
  <c r="H140" i="15"/>
  <c r="H139" i="15"/>
  <c r="H138" i="15"/>
  <c r="H137" i="15"/>
  <c r="H136" i="15"/>
  <c r="H135" i="15"/>
  <c r="H134" i="15"/>
  <c r="H133" i="15"/>
  <c r="H132" i="15"/>
  <c r="H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H113" i="15"/>
  <c r="H112" i="15"/>
  <c r="H111" i="15"/>
  <c r="H110" i="15"/>
  <c r="H109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H3" i="15"/>
  <c r="H2" i="15"/>
</calcChain>
</file>

<file path=xl/sharedStrings.xml><?xml version="1.0" encoding="utf-8"?>
<sst xmlns="http://schemas.openxmlformats.org/spreadsheetml/2006/main" count="11906" uniqueCount="5178">
  <si>
    <t>作者</t>
  </si>
  <si>
    <t>日本股神教你暴跌變暴賺的線圖技術</t>
  </si>
  <si>
    <t>ISBN</t>
  </si>
  <si>
    <t>徐靜波</t>
  </si>
  <si>
    <t>神奇裘莉</t>
  </si>
  <si>
    <t>大石國際文化有限公司</t>
  </si>
  <si>
    <t>蘋果梗</t>
  </si>
  <si>
    <t>梁亦鴻</t>
  </si>
  <si>
    <t>菁品文化事業有限公司</t>
  </si>
  <si>
    <t>不只是憂鬱：心理治療師教你面對情緒根源，告別憂鬱，釋放壓力</t>
  </si>
  <si>
    <t>傅佩榮</t>
  </si>
  <si>
    <t>迎向零醫院：永齡X lab共創新醫療</t>
  </si>
  <si>
    <t>渡鴉大師：我與倫敦塔的渡鴉</t>
  </si>
  <si>
    <t>休克：我的重生之旅，以及病醫關係的省思</t>
  </si>
  <si>
    <t>因果革命：人工智慧的大未來</t>
  </si>
  <si>
    <t>雅典日研所</t>
  </si>
  <si>
    <t>鄭恩英</t>
  </si>
  <si>
    <t>日日靜好：90歲精神科醫師教你恬淡慢活的幸福人生</t>
  </si>
  <si>
    <t>雖然想死，但卻成為醫生的我：徘徊在生死邊界的急診故事</t>
  </si>
  <si>
    <t>瘟疫與人：傳染病對人類歷史的衝擊</t>
  </si>
  <si>
    <t>柿子文化編輯部</t>
  </si>
  <si>
    <t>李雅雯（十方）</t>
  </si>
  <si>
    <t>蔬菜看人吃：不管有沒有生病，為了健康都要實踐的蔬服飲食法</t>
  </si>
  <si>
    <t>張瑜凌</t>
  </si>
  <si>
    <t>媽祖婆靈聖：從傳說、名詞與重要媽祖廟認識台灣第一女神</t>
  </si>
  <si>
    <t>林美容</t>
  </si>
  <si>
    <t>母子鐵道迷的旅行日誌</t>
  </si>
  <si>
    <t>周筱瀠</t>
  </si>
  <si>
    <t>江育誠</t>
  </si>
  <si>
    <t>競爭優勢（上）</t>
  </si>
  <si>
    <t>競爭優勢（下）</t>
  </si>
  <si>
    <t>你以為的懷才不遇，只是懷才不足而已</t>
  </si>
  <si>
    <t>我們還有沒有勇氣相遇</t>
  </si>
  <si>
    <t>古柏</t>
  </si>
  <si>
    <t>陳錦輝</t>
  </si>
  <si>
    <t>稀有金屬戰爭</t>
  </si>
  <si>
    <t>施孝昌</t>
  </si>
  <si>
    <t>方天龍</t>
  </si>
  <si>
    <t>大象與跳蚤：組織與個人的新關係（經典珍藏版）</t>
  </si>
  <si>
    <t>耶魯最受歡迎的金融通識課：你要的財富與自由就從這裡開始</t>
  </si>
  <si>
    <t>陳志武</t>
  </si>
  <si>
    <t>金本KASUMI</t>
  </si>
  <si>
    <t>沒有聲音的女人們</t>
  </si>
  <si>
    <t>獨孤求敗</t>
  </si>
  <si>
    <t>梁崇明</t>
  </si>
  <si>
    <t>大喜文化有限公司</t>
  </si>
  <si>
    <t>政治</t>
  </si>
  <si>
    <t>水島廣子</t>
  </si>
  <si>
    <t>周昱葳（葳姐）</t>
  </si>
  <si>
    <t>首爾大學語言教育院</t>
  </si>
  <si>
    <t>黃越綏</t>
  </si>
  <si>
    <t>羅明章</t>
  </si>
  <si>
    <t>皮國立</t>
  </si>
  <si>
    <t>蔣勳</t>
  </si>
  <si>
    <t>葉萬安</t>
  </si>
  <si>
    <t>吳麗娜</t>
  </si>
  <si>
    <t>圖解提問力：快速獲取答案的49種技巧</t>
  </si>
  <si>
    <t>速溶綜合研究所</t>
  </si>
  <si>
    <t>圖解判斷力：快速領略49招果斷決策術</t>
  </si>
  <si>
    <t>不學無食2：一菜一路</t>
  </si>
  <si>
    <t>于逸堯</t>
  </si>
  <si>
    <t>石原加受子</t>
  </si>
  <si>
    <t>應用科學</t>
  </si>
  <si>
    <t>邱強</t>
  </si>
  <si>
    <t>汪詰</t>
  </si>
  <si>
    <t>聯合電子出版有限公司</t>
  </si>
  <si>
    <t>洪蘭</t>
  </si>
  <si>
    <t>方婷</t>
  </si>
  <si>
    <t>李儀婷</t>
  </si>
  <si>
    <t>高原</t>
  </si>
  <si>
    <t>周慶華</t>
  </si>
  <si>
    <t>韓秀</t>
  </si>
  <si>
    <t>幼獅文化事業股份有限公司</t>
  </si>
  <si>
    <t>余承浩</t>
  </si>
  <si>
    <t>何裕民</t>
  </si>
  <si>
    <t>李上卿</t>
  </si>
  <si>
    <t>愛德森</t>
  </si>
  <si>
    <t>從自我苛求中解放出來：與你內心的聲音對話，擺脫猶豫不決、抑鬱、焦慮不安的分身</t>
  </si>
  <si>
    <t>李昱宏</t>
  </si>
  <si>
    <t>Aida</t>
  </si>
  <si>
    <t>藍曉鹿</t>
  </si>
  <si>
    <t>李子凡</t>
  </si>
  <si>
    <t>歐陽鍾美</t>
  </si>
  <si>
    <t>吳東權</t>
  </si>
  <si>
    <t>好花祇向美人開</t>
  </si>
  <si>
    <t>胡爾泰</t>
  </si>
  <si>
    <t>他是她的一場宿命：一個香港警察浪跡台灣之旅</t>
  </si>
  <si>
    <t>張權</t>
  </si>
  <si>
    <t>半生戎馬一世情</t>
  </si>
  <si>
    <t>李壽香</t>
  </si>
  <si>
    <t>巴黎夢，夢白日</t>
  </si>
  <si>
    <t>陳志恆</t>
  </si>
  <si>
    <t>流雲集 Drifting Clouds</t>
  </si>
  <si>
    <t>白家華</t>
  </si>
  <si>
    <t>宇科</t>
  </si>
  <si>
    <t>草木有情</t>
  </si>
  <si>
    <t>徐滄淇</t>
  </si>
  <si>
    <t>半夏</t>
  </si>
  <si>
    <t>徐詩婷</t>
  </si>
  <si>
    <t>艾凡斯</t>
  </si>
  <si>
    <t>張雯燕</t>
  </si>
  <si>
    <t>唐太宗領導學：從《貞觀政要》的君臣對話，一窺卓越領導者的核心價值，以盛世為師</t>
  </si>
  <si>
    <t>唐慶華</t>
  </si>
  <si>
    <t>典藏藝術家庭股份有限公司</t>
  </si>
  <si>
    <t>陳秀珍</t>
  </si>
  <si>
    <t>林鷺</t>
  </si>
  <si>
    <t>贊贊小屋</t>
  </si>
  <si>
    <t>子陽</t>
  </si>
  <si>
    <t>第一次創業就上手：微型創業全方位教戰守則</t>
  </si>
  <si>
    <t>原來</t>
  </si>
  <si>
    <t>一個女生走看巴爾幹：馬其頓、科索沃、阿爾巴尼亞</t>
  </si>
  <si>
    <t>劉怡君</t>
  </si>
  <si>
    <t>書林出版有限公司</t>
  </si>
  <si>
    <t>英語教學的文學觀點</t>
  </si>
  <si>
    <t>莊坤良</t>
  </si>
  <si>
    <t>所有動人的故事：文學閱讀與批評</t>
  </si>
  <si>
    <t>出版品名稱</t>
  </si>
  <si>
    <t>出版單位</t>
  </si>
  <si>
    <t>出版年</t>
  </si>
  <si>
    <t>大分類</t>
  </si>
  <si>
    <t>小分類</t>
  </si>
  <si>
    <t>URL</t>
  </si>
  <si>
    <t>無限的探索</t>
  </si>
  <si>
    <t/>
  </si>
  <si>
    <t>9789864928989</t>
  </si>
  <si>
    <t>崧博出版事業有限公司</t>
  </si>
  <si>
    <t>沈宏梁</t>
  </si>
  <si>
    <t>2017</t>
  </si>
  <si>
    <t>自然科學</t>
  </si>
  <si>
    <t>數學</t>
  </si>
  <si>
    <t>行走•閱讀：關於歐洲的筆記</t>
  </si>
  <si>
    <t>9789864929382</t>
  </si>
  <si>
    <t>顧功堯</t>
  </si>
  <si>
    <t>世界史地</t>
  </si>
  <si>
    <t>歐洲史地</t>
  </si>
  <si>
    <t>互聯網＋大數據：精準營銷的利器</t>
  </si>
  <si>
    <t>9789865989262</t>
  </si>
  <si>
    <t>陳建英，黃演紅</t>
  </si>
  <si>
    <t>商學、經營學</t>
  </si>
  <si>
    <t>互聯網＋新媒體：全方位解讀新媒體運營模式</t>
  </si>
  <si>
    <t>9789865603502</t>
  </si>
  <si>
    <t>劉小華，黃洪</t>
  </si>
  <si>
    <t>語言學、文學</t>
  </si>
  <si>
    <t>新聞學</t>
  </si>
  <si>
    <t>打造超級網紅：個人網紅和企業網紅的進階必修課</t>
  </si>
  <si>
    <t>9789865989637</t>
  </si>
  <si>
    <t>沈宇庭</t>
  </si>
  <si>
    <t>目標正能量：我的第壹本目標實現手冊</t>
  </si>
  <si>
    <t>9789865989927</t>
  </si>
  <si>
    <t>肖鳳德，王兵圍</t>
  </si>
  <si>
    <t>這樣說話辦事最給力</t>
  </si>
  <si>
    <t>9789864925247</t>
  </si>
  <si>
    <t>田由申</t>
  </si>
  <si>
    <t>哲學</t>
  </si>
  <si>
    <t>心理學</t>
  </si>
  <si>
    <t>20世紀中國知識分子精神史三部曲—1948：天地玄黃</t>
  </si>
  <si>
    <t>9789629373238</t>
  </si>
  <si>
    <t>香港城市大學出版社</t>
  </si>
  <si>
    <t>錢理群</t>
  </si>
  <si>
    <t>中國文學</t>
  </si>
  <si>
    <t>20世紀中國知識分子精神史三部曲—1949–1976：歲月滄桑</t>
  </si>
  <si>
    <t>9789629373245</t>
  </si>
  <si>
    <t>20世紀中國知識分子精神史三部曲—1977–2005：絕地守望</t>
  </si>
  <si>
    <t>9789629373252</t>
  </si>
  <si>
    <t>逆天的騷動</t>
  </si>
  <si>
    <t>9789864490950</t>
  </si>
  <si>
    <t>黃秋芳</t>
  </si>
  <si>
    <t>中國各種文學</t>
  </si>
  <si>
    <t>水果健康祕密</t>
  </si>
  <si>
    <t>9789863733720</t>
  </si>
  <si>
    <t>人類智庫數位科技股份有限公司</t>
  </si>
  <si>
    <t>醫藥</t>
  </si>
  <si>
    <t>遠見與承擔：中央研究院數位人文發展史〈1984─2015〉</t>
  </si>
  <si>
    <t>9789860542370</t>
  </si>
  <si>
    <t>中央研究院數位文化中心</t>
  </si>
  <si>
    <t>曹銘宗</t>
  </si>
  <si>
    <t>總類</t>
  </si>
  <si>
    <t>普通會社、博物館學</t>
  </si>
  <si>
    <t>坦然：面對生死的21堂課</t>
  </si>
  <si>
    <t>9789620772108</t>
  </si>
  <si>
    <t>商務印書館（香港）有限公司</t>
  </si>
  <si>
    <t>馮家柏，陸亮</t>
  </si>
  <si>
    <t>倫理學</t>
  </si>
  <si>
    <t>對抗濕疹：有機皂生活</t>
  </si>
  <si>
    <t>9789621463852</t>
  </si>
  <si>
    <t>知出版社</t>
  </si>
  <si>
    <t>樹懶，GreenSandy</t>
  </si>
  <si>
    <t>化學工業</t>
  </si>
  <si>
    <t>東方照相記：近代以來西方重要攝影家在中國</t>
  </si>
  <si>
    <t>9789888369492</t>
  </si>
  <si>
    <t>香港中和出版有限公司</t>
  </si>
  <si>
    <t>南無哀</t>
  </si>
  <si>
    <t>藝術</t>
  </si>
  <si>
    <t>攝影、電腦藝術</t>
  </si>
  <si>
    <t>大好河山可騎驢：宋朝的風流與風雅</t>
  </si>
  <si>
    <t>9789888369966</t>
  </si>
  <si>
    <t>王這麼</t>
  </si>
  <si>
    <t>書法四字經：跟饒宗頤學書法</t>
  </si>
  <si>
    <t>9789888463626</t>
  </si>
  <si>
    <t>中華書局（香港）有限公司</t>
  </si>
  <si>
    <t>王國華</t>
  </si>
  <si>
    <t>繪畫、書法</t>
  </si>
  <si>
    <t>9789869501866</t>
  </si>
  <si>
    <t>采實文化事業股份有限公司</t>
  </si>
  <si>
    <t>弗雷德里克‧方熱（Frédéric Fanget）</t>
  </si>
  <si>
    <t>日本精神科名醫一個月，從癌症生還</t>
  </si>
  <si>
    <t>9789869501859</t>
  </si>
  <si>
    <t>渡部芳德</t>
  </si>
  <si>
    <t>EMBA沒教的44則人性領導法則：用44則寓言故事，看懂職場人情世故，化解上下與跨部門溝通干戈障礙，圓融自在發揮強大個人影響力</t>
  </si>
  <si>
    <t>9789869525664</t>
  </si>
  <si>
    <t>核果文化事業有限公司</t>
  </si>
  <si>
    <t>拉維‧古達（Ravi Gupta）</t>
  </si>
  <si>
    <t>老屋改造╳「暖」新宅</t>
  </si>
  <si>
    <t>9789869157674</t>
  </si>
  <si>
    <t>幸福空間有限公司</t>
  </si>
  <si>
    <t>吳函霖</t>
  </si>
  <si>
    <t>家政</t>
  </si>
  <si>
    <t>走走基隆：阿鰍的古早味地圖</t>
  </si>
  <si>
    <t>EBK10200011074</t>
  </si>
  <si>
    <t>欣傳媒股份有限公司</t>
  </si>
  <si>
    <t>2018</t>
  </si>
  <si>
    <t>亞洲史地</t>
  </si>
  <si>
    <t>幼兒園幼教師類教師檢定通關寶典：重點整理＋模擬試題＋歷年試題</t>
  </si>
  <si>
    <t>9789864872336</t>
  </si>
  <si>
    <t>千華數位文化股份有限公司</t>
  </si>
  <si>
    <t>謝坤鐘</t>
  </si>
  <si>
    <t>社會科學</t>
  </si>
  <si>
    <t>教育</t>
  </si>
  <si>
    <t>餐飲企業人力資源管理熱點問題十講</t>
  </si>
  <si>
    <t>9789575630836</t>
  </si>
  <si>
    <t>千華駐科技出版有限公司</t>
  </si>
  <si>
    <t>王莉</t>
  </si>
  <si>
    <t>旅游景區安全管理</t>
  </si>
  <si>
    <t>9789575631017</t>
  </si>
  <si>
    <t>席建超</t>
  </si>
  <si>
    <t>遊藝及休閒活動</t>
  </si>
  <si>
    <t>離散為家：當代加拿大後殖民小說研究</t>
  </si>
  <si>
    <t>9789863502241</t>
  </si>
  <si>
    <t>國立臺灣大學出版中心</t>
  </si>
  <si>
    <t>劉紀雯</t>
  </si>
  <si>
    <t>其他各國文學</t>
  </si>
  <si>
    <t>教育專業科目歷年試題解題聖經（十一）106年度</t>
  </si>
  <si>
    <t>9789864872244</t>
  </si>
  <si>
    <t>陳培林</t>
  </si>
  <si>
    <t>職業安全衛生管理乙級技術士學術科經典試題總彙</t>
  </si>
  <si>
    <t>9789864872879</t>
  </si>
  <si>
    <t>黃金銀，王森</t>
  </si>
  <si>
    <t>經濟</t>
  </si>
  <si>
    <t>國貿業務丙級技能檢定學術科考照秘笈</t>
  </si>
  <si>
    <t>9789864873043</t>
  </si>
  <si>
    <t>吳怡萱</t>
  </si>
  <si>
    <t>門市服務乙級技能檢定學術科一本通</t>
  </si>
  <si>
    <t>9789864873036</t>
  </si>
  <si>
    <t>黃皇凱，賴慧萍</t>
  </si>
  <si>
    <t>心理學概要（包括諮商與輔導）嚴選題庫</t>
  </si>
  <si>
    <t>9789864872282</t>
  </si>
  <si>
    <t>李振濤</t>
  </si>
  <si>
    <t>法學緒論（法律常識）高分題庫</t>
  </si>
  <si>
    <t>9789864872664</t>
  </si>
  <si>
    <t>羅格思，章庠</t>
  </si>
  <si>
    <t>法律</t>
  </si>
  <si>
    <t>政府採購法重點統整＋高分題庫</t>
  </si>
  <si>
    <t>9789864872381</t>
  </si>
  <si>
    <t>歐欣亞</t>
  </si>
  <si>
    <t>財政</t>
  </si>
  <si>
    <t>接受說服的勇氣：看成功領導人如何改變信念，影響全世界</t>
  </si>
  <si>
    <t>9789862486702</t>
  </si>
  <si>
    <t>日月文化出版股份有限公司</t>
  </si>
  <si>
    <t>艾爾‧彼坦帕里（Al Pittampalli）</t>
  </si>
  <si>
    <t>免疫系統：解開身體自癒本能的簡單良方</t>
  </si>
  <si>
    <t>9789865756772</t>
  </si>
  <si>
    <t>德威國際文化事業有限公司</t>
  </si>
  <si>
    <t>傅治梁</t>
  </si>
  <si>
    <t>用人識人的古今觀人術</t>
  </si>
  <si>
    <t>9789869599634</t>
  </si>
  <si>
    <t>華志文化事業有限公司</t>
  </si>
  <si>
    <t>李津</t>
  </si>
  <si>
    <t>我的混亂，我的自相矛盾，和我的無限創意：讓創造力源源不絕的10個密碼</t>
  </si>
  <si>
    <t>9789862486573</t>
  </si>
  <si>
    <t>史考特‧巴瑞‧考夫曼（Scott Barry Kaufman），卡洛琳‧葛雷高爾（Carolyn Gregoire）</t>
  </si>
  <si>
    <t>玩手工I LOVE HANDICRAFT</t>
  </si>
  <si>
    <t>9789575633066</t>
  </si>
  <si>
    <t>張婉菁，張穎詩</t>
  </si>
  <si>
    <t>玩創意：來自瘋果創意集市的原創手工</t>
  </si>
  <si>
    <t>9789575634322</t>
  </si>
  <si>
    <t>瘋果網</t>
  </si>
  <si>
    <t>應用美術</t>
  </si>
  <si>
    <t>國小教師檢定數學能力測驗通關寶典</t>
  </si>
  <si>
    <t>9789864873494</t>
  </si>
  <si>
    <t>舒淮</t>
  </si>
  <si>
    <t>國小類教師檢定通關寶典（重點整理＋模擬試題＋歷年試題解析）</t>
  </si>
  <si>
    <t>9789864873425</t>
  </si>
  <si>
    <t>艾育</t>
  </si>
  <si>
    <t>中學類教師檢定通關寶典（重點整理＋模擬試題＋歷年試題解析）</t>
  </si>
  <si>
    <t>9789864873432</t>
  </si>
  <si>
    <t>用色彩創造歷史：獻麒紡織染整心路</t>
  </si>
  <si>
    <t>9789869453202</t>
  </si>
  <si>
    <t>獻麒紡織工業股份有限公司（白象）</t>
  </si>
  <si>
    <t>林崑輝</t>
  </si>
  <si>
    <t>商業、各種營業</t>
  </si>
  <si>
    <t>自下而上的改革：中國地方經濟發展的路徑分歧</t>
  </si>
  <si>
    <t>9789577325525</t>
  </si>
  <si>
    <t>巨流圖書股份有限公司</t>
  </si>
  <si>
    <t>劉雅靈</t>
  </si>
  <si>
    <t>我的真文字</t>
  </si>
  <si>
    <t>9789629967048</t>
  </si>
  <si>
    <t>香港中文大學出版社</t>
  </si>
  <si>
    <t>徐冰</t>
  </si>
  <si>
    <t>藝術總論</t>
  </si>
  <si>
    <t>觀光資源概要（包括台灣史地、觀光資源維護）【華語、外語導遊人員】</t>
  </si>
  <si>
    <t>9789864873456</t>
  </si>
  <si>
    <t>邱燁，章琪，陳書翊</t>
  </si>
  <si>
    <t>領隊實務（一）【華語、外語領隊人員】</t>
  </si>
  <si>
    <t>9789864873531</t>
  </si>
  <si>
    <t>吳瑞峰</t>
  </si>
  <si>
    <t>觀光資源概要（包括世界史地、觀光資源維護）【華語、外語領隊人員】</t>
  </si>
  <si>
    <t>9789864873616</t>
  </si>
  <si>
    <t>邱燁，陳書翊</t>
  </si>
  <si>
    <t>9789869427739</t>
  </si>
  <si>
    <t>史地</t>
  </si>
  <si>
    <t>中國斷代史</t>
  </si>
  <si>
    <t>政治與文學的變奏：中國左翼作家聯盟組織史考論</t>
  </si>
  <si>
    <t>9789620442322</t>
  </si>
  <si>
    <t>三聯書店（香港）有限公司</t>
  </si>
  <si>
    <t>張廣海</t>
  </si>
  <si>
    <t>文學總論</t>
  </si>
  <si>
    <t>明清疑案新探：史學家的證言</t>
  </si>
  <si>
    <t>9789620772443</t>
  </si>
  <si>
    <t>周佳榮</t>
  </si>
  <si>
    <t>中國史地</t>
  </si>
  <si>
    <t>先秦大師的小故事</t>
  </si>
  <si>
    <t>9789620757549</t>
  </si>
  <si>
    <t>葉龍</t>
  </si>
  <si>
    <t>聯手抗疫防流感</t>
  </si>
  <si>
    <t>9789621466747</t>
  </si>
  <si>
    <t>萬里機構出版有限公司</t>
  </si>
  <si>
    <t>藏在文物裏的中國史06：隋唐五代十國</t>
  </si>
  <si>
    <t>9789888463237</t>
  </si>
  <si>
    <t>中國文化史</t>
  </si>
  <si>
    <t>藏在文物裏的中國史07：宋元</t>
  </si>
  <si>
    <t>9789888463244</t>
  </si>
  <si>
    <t>藏在文物裏的中國史08：明清</t>
  </si>
  <si>
    <t>9789888463251</t>
  </si>
  <si>
    <t>經典之門：新視野中華經典文庫導讀‧哲學宗教篇</t>
  </si>
  <si>
    <t>9789888463633</t>
  </si>
  <si>
    <t>中國哲學</t>
  </si>
  <si>
    <t>經典之門：新視野中華經典文庫導讀‧歷史地理篇</t>
  </si>
  <si>
    <t>9789888463657</t>
  </si>
  <si>
    <t>史地總論</t>
  </si>
  <si>
    <t>藝舟雙楫：丹青與墨韻</t>
  </si>
  <si>
    <t>9789888489091</t>
  </si>
  <si>
    <t>曹小鷗，陳彥青</t>
  </si>
  <si>
    <t>採菊東籬：詩酒流連的生活美學</t>
  </si>
  <si>
    <t>9789888489282</t>
  </si>
  <si>
    <t>陶慕寧</t>
  </si>
  <si>
    <t>健康決定一切：重建你工作與生活的黃金比例</t>
  </si>
  <si>
    <t>9789869488273</t>
  </si>
  <si>
    <t>大都會文化事業有限公司</t>
  </si>
  <si>
    <t>流動‧變異：傳統戲曲之文化演繹</t>
  </si>
  <si>
    <t>9789869611510</t>
  </si>
  <si>
    <t>翰蘆圖書出版有限公司</t>
  </si>
  <si>
    <t>柯香君</t>
  </si>
  <si>
    <t>戲劇</t>
  </si>
  <si>
    <t>愛在病房蔓延</t>
  </si>
  <si>
    <t>9789869393140</t>
  </si>
  <si>
    <t>大旗出版社</t>
  </si>
  <si>
    <t>謝佳真</t>
  </si>
  <si>
    <t>15秒微波發酵免揉麵包：小餐包．山型吐司．手撕麵包．巧克力捲等，60款小孩大人都喜歡的現烤麵包</t>
  </si>
  <si>
    <t>9789578950474</t>
  </si>
  <si>
    <t>松本有美</t>
  </si>
  <si>
    <t>郵政法大意及交通安全常識：主題式精選題庫</t>
  </si>
  <si>
    <t>9789864813391</t>
  </si>
  <si>
    <t>新保成出版事業有限公司</t>
  </si>
  <si>
    <t>新的文明</t>
  </si>
  <si>
    <t>9789869084789</t>
  </si>
  <si>
    <t>拾光雪松出版有限公司</t>
  </si>
  <si>
    <t>弗拉狄米爾．米格烈（Vladimir Megre）</t>
  </si>
  <si>
    <t>過動：第五屆御宅文化研討會暨巴哈姆特論文獎文集（上）</t>
  </si>
  <si>
    <t>9789866301964</t>
  </si>
  <si>
    <t>國立交通大學出版社</t>
  </si>
  <si>
    <t>社會學</t>
  </si>
  <si>
    <t>漫活著：第五屆御宅文化研討會暨巴哈姆特論文獎文集（下）</t>
  </si>
  <si>
    <t>9789866301971</t>
  </si>
  <si>
    <t>神探福爾摩斯1</t>
  </si>
  <si>
    <t>9789864110766</t>
  </si>
  <si>
    <t>大拓文化</t>
  </si>
  <si>
    <t>阿瑟‧柯南‧道爾</t>
  </si>
  <si>
    <t>西洋文學</t>
  </si>
  <si>
    <t>神探福爾摩斯2</t>
  </si>
  <si>
    <t>9789864110780</t>
  </si>
  <si>
    <t>月曜日：生物常識知多少！</t>
  </si>
  <si>
    <t>9789869617994</t>
  </si>
  <si>
    <t>培育文化</t>
  </si>
  <si>
    <t>朱子喬</t>
  </si>
  <si>
    <t>生物科學</t>
  </si>
  <si>
    <t>App Inventor 2程式開發實戰演練：正確學會Android App設計技巧的16堂課</t>
  </si>
  <si>
    <t>9789864343027</t>
  </si>
  <si>
    <t>博碩文化股份有限公司</t>
  </si>
  <si>
    <t>白乃遠，曾奕霖</t>
  </si>
  <si>
    <t>Python程式設計實務：從初學到活用Python開發技巧的16堂課</t>
  </si>
  <si>
    <t>9789864343157</t>
  </si>
  <si>
    <t>何敏煌</t>
  </si>
  <si>
    <t>我在100天內自學英文翻轉人生：跟讀電影成為英文口說</t>
  </si>
  <si>
    <t>9789862487778</t>
  </si>
  <si>
    <t>EZ叢書館</t>
  </si>
  <si>
    <t>張同完</t>
  </si>
  <si>
    <t>2019</t>
  </si>
  <si>
    <t>語言學</t>
  </si>
  <si>
    <t>幸福丹麥流：HYGGE！每一天愉悅舒心的生活提案</t>
  </si>
  <si>
    <t>9789862487785</t>
  </si>
  <si>
    <t>大好書屋</t>
  </si>
  <si>
    <t>夏洛特．亞伯拉罕</t>
  </si>
  <si>
    <t>出國旅行，一指就通！韓文手指書：只要動動手指，免開口也能溝通</t>
  </si>
  <si>
    <t>9789862283998</t>
  </si>
  <si>
    <t>漢宇國際文化出版</t>
  </si>
  <si>
    <t>葛增娜</t>
  </si>
  <si>
    <t>出國旅行，一指就通！英文手指書：只要動動手指，免開口也能溝通</t>
  </si>
  <si>
    <t>9789862284049</t>
  </si>
  <si>
    <t>劉姍珊</t>
  </si>
  <si>
    <t>彩圖易讀版臺灣史年表</t>
  </si>
  <si>
    <t>9789862284179</t>
  </si>
  <si>
    <t>陳映勳</t>
  </si>
  <si>
    <t>新世紀偵探推理故事：推理小說之王</t>
  </si>
  <si>
    <t>9789862284186</t>
  </si>
  <si>
    <t>愛倫．坡 等</t>
  </si>
  <si>
    <t>新世紀偵探推理故事：解碼福爾摩斯</t>
  </si>
  <si>
    <t>9789862284216</t>
  </si>
  <si>
    <t>亞瑟．柯南．道爾</t>
  </si>
  <si>
    <t>彩圖易讀版世界文化史年表</t>
  </si>
  <si>
    <t>9789862284261</t>
  </si>
  <si>
    <t>漢宇歷史編輯部</t>
  </si>
  <si>
    <t>手繪圖解‧世界史</t>
  </si>
  <si>
    <t>9789862284278</t>
  </si>
  <si>
    <t>眼見不為憑！圖解動物心酸囧事</t>
  </si>
  <si>
    <t>9789862284322</t>
  </si>
  <si>
    <t>漢宇生物糾察隊</t>
  </si>
  <si>
    <t>普通類書、普通百科全書</t>
  </si>
  <si>
    <t>料理作法轉個彎，全營養不流失</t>
  </si>
  <si>
    <t>9789863711308</t>
  </si>
  <si>
    <t>和平國際</t>
  </si>
  <si>
    <t>好食材研究團隊</t>
  </si>
  <si>
    <t>好好告別！身後事最後一堂課：臨終照顧、預立遺囑、葬禮計畫、遺產繼承、保險給付，人生完成式問題解決書</t>
  </si>
  <si>
    <t>9789862255063</t>
  </si>
  <si>
    <t>漢湘文化事業股份有限公司</t>
  </si>
  <si>
    <t>獺祭魚</t>
  </si>
  <si>
    <t>冒險癮！在台灣一定要體驗的十件事</t>
  </si>
  <si>
    <t>9789863710752</t>
  </si>
  <si>
    <t>李31，董珮君</t>
  </si>
  <si>
    <t>成功VS失敗，蛋糕聖經製作書：【全圖解對照】OK與NG，從備料、攪拌、打發、烘烤到裝飾，失敗盲點大突破！</t>
  </si>
  <si>
    <t>9789863711018</t>
  </si>
  <si>
    <t>黃東慶，黃葉嘉，姜志強，劉育宏</t>
  </si>
  <si>
    <t>末世國度</t>
  </si>
  <si>
    <t>9789570531893</t>
  </si>
  <si>
    <t>臺灣商務印書館（股）公司</t>
  </si>
  <si>
    <t>馬丁．薛伯樂（Martin Schäuble）</t>
  </si>
  <si>
    <t>日本冬季行旅：東京‧仙台‧高崎‧輕井澤的心靈散步</t>
  </si>
  <si>
    <t>9789577275561</t>
  </si>
  <si>
    <t>財團法人基督教宇宙光全人關懷機構</t>
  </si>
  <si>
    <t>依品凡</t>
  </si>
  <si>
    <t>國小教甄口試實例演練</t>
  </si>
  <si>
    <t>9789864876075</t>
  </si>
  <si>
    <t>何元亨</t>
  </si>
  <si>
    <t>連鎖企業如何取得投資公司注入資金</t>
  </si>
  <si>
    <t>9789863690641</t>
  </si>
  <si>
    <t>憲業企管顧問有限公司</t>
  </si>
  <si>
    <t>張向紅，蔣浩恩，黃憲仁</t>
  </si>
  <si>
    <t>生產計劃的規劃與執行</t>
  </si>
  <si>
    <t>9789863690658</t>
  </si>
  <si>
    <t>蔡明豪</t>
  </si>
  <si>
    <t>如何撰寫商業計劃書</t>
  </si>
  <si>
    <t>9789863690665</t>
  </si>
  <si>
    <t>陳永翊</t>
  </si>
  <si>
    <t>企業要注重現金流</t>
  </si>
  <si>
    <t>9789863690719</t>
  </si>
  <si>
    <t>劉裕濤，黃憲仁</t>
  </si>
  <si>
    <t>內部控制規範手冊</t>
  </si>
  <si>
    <t>9789863690764</t>
  </si>
  <si>
    <t>陳明煌</t>
  </si>
  <si>
    <t>對症豆漿營養好喝</t>
  </si>
  <si>
    <t>9789863734192</t>
  </si>
  <si>
    <t>康鑑文化</t>
  </si>
  <si>
    <t>陳彥甫</t>
  </si>
  <si>
    <t>吸引力法則實現你的願望</t>
  </si>
  <si>
    <t>9789863734284</t>
  </si>
  <si>
    <t>于佩樺</t>
  </si>
  <si>
    <t>一看就懂：孫子兵法教你謀略致勝91招</t>
  </si>
  <si>
    <t>9789869434997</t>
  </si>
  <si>
    <t>西北國際</t>
  </si>
  <si>
    <t>沉零</t>
  </si>
  <si>
    <t>軍事</t>
  </si>
  <si>
    <t>不是每個甜甜圈都有洞！義大利美食諺語筆記：50道經典食譜及50句智慧語錄</t>
  </si>
  <si>
    <t>9789862487891</t>
  </si>
  <si>
    <t>楊馥如</t>
  </si>
  <si>
    <t>毒家企業：從創造品牌價值到優化客戶服務，毒梟如何經營販毒集團？</t>
  </si>
  <si>
    <t>9789862487839</t>
  </si>
  <si>
    <t>湯姆・溫萊特（Tom Wainwright）</t>
  </si>
  <si>
    <t>享受吧！一個人的環遊世界</t>
  </si>
  <si>
    <t>9789863710776</t>
  </si>
  <si>
    <t>陳靖婕</t>
  </si>
  <si>
    <t>吸引力法則打開潛意識進入催眠狀態</t>
  </si>
  <si>
    <t>9789863734437</t>
  </si>
  <si>
    <t>輕挑幼稚的王杉芬和他的愛情故事</t>
  </si>
  <si>
    <t>9789864660596</t>
  </si>
  <si>
    <t>豐華有限公司</t>
  </si>
  <si>
    <t>三分微光</t>
  </si>
  <si>
    <t>家庭私性教育：最完整的性知識</t>
  </si>
  <si>
    <t>9789864660582</t>
  </si>
  <si>
    <t>羅達文創有限公司</t>
  </si>
  <si>
    <t>傅思偉</t>
  </si>
  <si>
    <t>旅途中遇見金剛經Receiving Teachings from Traveling</t>
  </si>
  <si>
    <t>9789869677646</t>
  </si>
  <si>
    <t>有鹿文化（華品文創）</t>
  </si>
  <si>
    <t>陳念萱（Alice N．H．Chen）</t>
  </si>
  <si>
    <t>死者，與她的島</t>
  </si>
  <si>
    <t>9789887827023</t>
  </si>
  <si>
    <t>初文出版社有限公司</t>
  </si>
  <si>
    <t>陳穎怡</t>
  </si>
  <si>
    <t>喚醒內在神性：一場身心靈瑜珈的療癒之旅</t>
  </si>
  <si>
    <t>9789864023011</t>
  </si>
  <si>
    <t>大地出版社有限公司</t>
  </si>
  <si>
    <t>月亮當當</t>
  </si>
  <si>
    <t>你沒察覺到的事，往往會變成你的人生</t>
  </si>
  <si>
    <t>9789574706617</t>
  </si>
  <si>
    <t>人本自然文化事業有限公司</t>
  </si>
  <si>
    <t>王啟芬</t>
  </si>
  <si>
    <t>比天堂更美好的地方，就在人間：101則助你覺醒的小故事</t>
  </si>
  <si>
    <t>9789574706570</t>
  </si>
  <si>
    <t>吳九箴</t>
  </si>
  <si>
    <t>膽固醇其實跟你想的不一樣！：
膽固醇的功用超乎想像，想多活20年，你一定要重新認識它</t>
  </si>
  <si>
    <t>9789869629256</t>
  </si>
  <si>
    <t>柿子文化事業有限公司</t>
  </si>
  <si>
    <t>吉米．摩爾，艾瑞克．魏斯特曼</t>
  </si>
  <si>
    <t>人類學</t>
  </si>
  <si>
    <t>無障礙，暢遊歐洲</t>
  </si>
  <si>
    <t>9789861922966</t>
  </si>
  <si>
    <t>華成圖書出版股份有限公司</t>
  </si>
  <si>
    <t>貓栗</t>
  </si>
  <si>
    <t>摩洛哥散步：我的北非一千零一夜</t>
  </si>
  <si>
    <t>9789861923079</t>
  </si>
  <si>
    <t>王玲慧</t>
  </si>
  <si>
    <t>挑戰不可能！麥肯錫都在用的「絕對做得到」思考法：延伸思考X積極實踐X分析洞察X多方構思，翻轉慣性否定，職場升級絕對做得到</t>
  </si>
  <si>
    <t>9789862487938</t>
  </si>
  <si>
    <t>山梨廣一</t>
  </si>
  <si>
    <t>再見了！東京昭和百景：庶民橫丁、黑市酒
場、歌舞廳，編輯大叔的懷舊東京10區散
策</t>
  </si>
  <si>
    <t>9789862487952</t>
  </si>
  <si>
    <t>Fleet橫田</t>
  </si>
  <si>
    <t>從人心到階級：解析大腦演算法</t>
  </si>
  <si>
    <t>9789888568093</t>
  </si>
  <si>
    <t>青森文化</t>
  </si>
  <si>
    <t>孫義強</t>
  </si>
  <si>
    <t>工業基本控制程式設計（網路轉串列埠篇）</t>
  </si>
  <si>
    <t>9789865629779</t>
  </si>
  <si>
    <t>渥瑪數位有限公司</t>
  </si>
  <si>
    <t>曹永忠，許智誠，蔡英德</t>
  </si>
  <si>
    <t>雲端平台（系統開發基礎篇）</t>
  </si>
  <si>
    <t>9789865629816</t>
  </si>
  <si>
    <t>哲學大師的通識教育思想</t>
  </si>
  <si>
    <t>9789869551946</t>
  </si>
  <si>
    <t>開學文化事業股份有限公司</t>
  </si>
  <si>
    <t>通識在線雜誌社</t>
  </si>
  <si>
    <t>魂囚西門</t>
  </si>
  <si>
    <t>9789869613675</t>
  </si>
  <si>
    <t>暖暖書屋文化事業股份有限公司</t>
  </si>
  <si>
    <t>九色夫</t>
  </si>
  <si>
    <t>狄式白話【總體經濟學】</t>
  </si>
  <si>
    <t>9789865899431</t>
  </si>
  <si>
    <t>智言館</t>
  </si>
  <si>
    <t>狄驤</t>
  </si>
  <si>
    <t>減鹽料理可以這麼好吃！：NHK嚴選80道家常食譜，少用一半鹽，美味又健康</t>
  </si>
  <si>
    <t>9789862487976</t>
  </si>
  <si>
    <t>山岳出版</t>
  </si>
  <si>
    <t>小田真規子</t>
  </si>
  <si>
    <t>下一座世界工廠：黑土變黃金，未來全球經濟引擎與商戰必爭之地——非洲</t>
  </si>
  <si>
    <t>9789862487983</t>
  </si>
  <si>
    <t>寶鼎出版</t>
  </si>
  <si>
    <t>孫轅（Irene Yuan Sun）</t>
  </si>
  <si>
    <t>一〇一教室</t>
  </si>
  <si>
    <t>9789869560658</t>
  </si>
  <si>
    <t>柳橋小鹿有限公司</t>
  </si>
  <si>
    <t>似鳥雞</t>
  </si>
  <si>
    <t>東方文學</t>
  </si>
  <si>
    <t>心理學如何幫助了我：享受美好人生的八堂生活課</t>
  </si>
  <si>
    <t>9789864792535</t>
  </si>
  <si>
    <t>遠見天下文化出版股份有限公司（天下文化）</t>
  </si>
  <si>
    <t>劉軒</t>
  </si>
  <si>
    <t>以色列菁英創新奇蹟</t>
  </si>
  <si>
    <t>9789864792696</t>
  </si>
  <si>
    <t>傑生．紀偉哲</t>
  </si>
  <si>
    <t>一起出發玩吧！玩翻沖繩全攻略</t>
  </si>
  <si>
    <t>9789869610421</t>
  </si>
  <si>
    <t>新文創</t>
  </si>
  <si>
    <t>王大胖</t>
  </si>
  <si>
    <t>用按摩讓你告別病痛：按摩穴位、按摩養生、按摩治病</t>
  </si>
  <si>
    <t>EBK10200011268</t>
  </si>
  <si>
    <t>沈百生</t>
  </si>
  <si>
    <t>學會專案管理的12堂課</t>
  </si>
  <si>
    <t>9789864342822</t>
  </si>
  <si>
    <t>鍾文武</t>
  </si>
  <si>
    <t>Excel即學即用超效率500招速成技</t>
  </si>
  <si>
    <t>9789864343331</t>
  </si>
  <si>
    <t>天工開畫：專業級電繪全技法超詳解</t>
  </si>
  <si>
    <t>9789864343348</t>
  </si>
  <si>
    <t>曹傑凱</t>
  </si>
  <si>
    <t>Python 網路爬蟲與資料分析入門實戰</t>
  </si>
  <si>
    <t>9789864343386</t>
  </si>
  <si>
    <t>林俊瑋，林修博</t>
  </si>
  <si>
    <t>行動與社群行銷：善用App訊息推播．LINE＠經營．AI 技術．Google Analytics來打造品牌自媒力</t>
  </si>
  <si>
    <t>9789864343393</t>
  </si>
  <si>
    <t>胡昭民</t>
  </si>
  <si>
    <t>輕鬆學會Android Kotlin實作開發：精心設計16個Lab讓你快速上手</t>
  </si>
  <si>
    <t>9789864343751</t>
  </si>
  <si>
    <t>黃士嘉，吳建儒</t>
  </si>
  <si>
    <t>新制多益閱讀模擬試題解析：3週就能掌握600分【有聲】</t>
  </si>
  <si>
    <t>9789869660112</t>
  </si>
  <si>
    <t>布可屋</t>
  </si>
  <si>
    <t>Johnson Mo，阿莉莎．歐普夫</t>
  </si>
  <si>
    <t>新制多益聽力模擬試題解析：3週就能掌握600分【有聲】</t>
  </si>
  <si>
    <t>9789869660105</t>
  </si>
  <si>
    <t>美達．波斯基，張小怡</t>
  </si>
  <si>
    <t>新制多益聽力模擬試題解析：3週就能掌握700分【有聲】</t>
  </si>
  <si>
    <t>9789869660136</t>
  </si>
  <si>
    <t>張小怡，拉斯．菲拉</t>
  </si>
  <si>
    <t>新制多益閱讀模擬試題解析：3週就能掌握700分【有聲】</t>
  </si>
  <si>
    <t>9789869660143</t>
  </si>
  <si>
    <t>Johnson Mo，珊德．沃克</t>
  </si>
  <si>
    <t>坐火車遊西藏：慢遊心攝</t>
  </si>
  <si>
    <t>9789575632946</t>
  </si>
  <si>
    <t>呂新平</t>
  </si>
  <si>
    <t>中國地方志</t>
  </si>
  <si>
    <t>財務預算與控制</t>
  </si>
  <si>
    <t>9789577354297</t>
  </si>
  <si>
    <t>江濤</t>
  </si>
  <si>
    <t>企業社會責任報告決策價值研究：基於呈報格式和使用者認知的視角</t>
  </si>
  <si>
    <t>9789577354778</t>
  </si>
  <si>
    <t>張正勇</t>
  </si>
  <si>
    <t>大學生創新創業指導</t>
  </si>
  <si>
    <t>9789577355126</t>
  </si>
  <si>
    <t>銀光經濟：55個案例，開拓銀髮產業新藍海</t>
  </si>
  <si>
    <t>9789864794966</t>
  </si>
  <si>
    <t>約瑟夫．F．柯佛林</t>
  </si>
  <si>
    <t>碧娜，首爾天空下</t>
  </si>
  <si>
    <t>9789570532012</t>
  </si>
  <si>
    <t>勒．克萊喬（J.M.G. Le Clézio）</t>
  </si>
  <si>
    <t>慢遊首爾小巷弄：精選12大區148個新潮景點，跟著在地人關鍵字玩出不一樣的首爾</t>
  </si>
  <si>
    <t>9789862488041</t>
  </si>
  <si>
    <t>SK Planet</t>
  </si>
  <si>
    <t>工業流程控制系統開發（流程雲端化－自動化條碼掃描驗收）</t>
  </si>
  <si>
    <t>9789865629892</t>
  </si>
  <si>
    <t>風向、風速、溫溼度整合系統開發（氣象物聯網）</t>
  </si>
  <si>
    <t>9789865629854</t>
  </si>
  <si>
    <t>曹永忠，黃朝恭</t>
  </si>
  <si>
    <t>天文</t>
  </si>
  <si>
    <t>台灣之「國」</t>
  </si>
  <si>
    <t>9789862942178</t>
  </si>
  <si>
    <t>玉山社出版事業股份有限公司</t>
  </si>
  <si>
    <t>李筱峰</t>
  </si>
  <si>
    <t>悲慘地球</t>
  </si>
  <si>
    <t>9789869645430</t>
  </si>
  <si>
    <t>信實文化行銷有限公司</t>
  </si>
  <si>
    <t>林登科</t>
  </si>
  <si>
    <t>最直覺的英文文法：學習英文文法其實Supereasy</t>
  </si>
  <si>
    <t>9789869608640</t>
  </si>
  <si>
    <t>雅典文化事業有限公司</t>
  </si>
  <si>
    <t>潘威廉</t>
  </si>
  <si>
    <t>你的努力要配得上你的野心</t>
  </si>
  <si>
    <t>9789869693691</t>
  </si>
  <si>
    <t>今周刊出版社股份有限公司</t>
  </si>
  <si>
    <t>李尚龍</t>
  </si>
  <si>
    <t>50歲不再為錢煩惱：用月薪滾出千萬退休金</t>
  </si>
  <si>
    <t>9789869469630</t>
  </si>
  <si>
    <t>我們到底是誰?</t>
  </si>
  <si>
    <t>9789869084758</t>
  </si>
  <si>
    <t>弗拉狄米爾．米格烈（VladimirMegre）</t>
  </si>
  <si>
    <t>贏在格局，輸在心計</t>
  </si>
  <si>
    <t>9789865719920</t>
  </si>
  <si>
    <t>蘇維晨</t>
  </si>
  <si>
    <t>提防那些「好心人」：職場經驗談</t>
  </si>
  <si>
    <t>9789864530717</t>
  </si>
  <si>
    <t>讀品文化</t>
  </si>
  <si>
    <t>呂承華</t>
  </si>
  <si>
    <t>斜槓時代的高效閱讀法：用乘法讀書法建構跨界知識網，提升自我戰力，拓展成功人生</t>
  </si>
  <si>
    <t>9789578950757</t>
  </si>
  <si>
    <t>山口 周</t>
  </si>
  <si>
    <t>可不可以不要努力？不優秀、不成功、不富有的我，選擇與他人眼中的「正確人生」決裂後，才做回了及格的「自己」</t>
  </si>
  <si>
    <t>9789578950795</t>
  </si>
  <si>
    <t>河浣（HAWAN）</t>
  </si>
  <si>
    <t>有錢人都在用的人生時薪思考</t>
  </si>
  <si>
    <t>9789578950832</t>
  </si>
  <si>
    <t>田路和也</t>
  </si>
  <si>
    <t>提升你的交際魅力100招</t>
  </si>
  <si>
    <t>9789869433006</t>
  </si>
  <si>
    <t>宋天天</t>
  </si>
  <si>
    <t>如何成為一個會說話的女人：一開口就展現女性魅力的23個練習</t>
  </si>
  <si>
    <t>9789869623063</t>
  </si>
  <si>
    <t>張麗麗</t>
  </si>
  <si>
    <t>盲病</t>
  </si>
  <si>
    <t>EBK10200011275</t>
  </si>
  <si>
    <t>張苡蔚</t>
  </si>
  <si>
    <t>負利率的本質：全球貨幣政策大變局</t>
  </si>
  <si>
    <t>9789576802881</t>
  </si>
  <si>
    <t>財經錢線文化事業有限公司</t>
  </si>
  <si>
    <t>劉華峰</t>
  </si>
  <si>
    <t>腎虛要養腎強腎消百病</t>
  </si>
  <si>
    <t>9789865962807</t>
  </si>
  <si>
    <t>沈志順</t>
  </si>
  <si>
    <t>有效降血糖家常菜</t>
  </si>
  <si>
    <t>9789865962869</t>
  </si>
  <si>
    <t>健康養生堂編委會</t>
  </si>
  <si>
    <t>水果這樣吃營養又健康</t>
  </si>
  <si>
    <t>4715443043083</t>
  </si>
  <si>
    <t>華翔文創</t>
  </si>
  <si>
    <t>降膽固醇醫生教你這樣吃</t>
  </si>
  <si>
    <t>9789865962906</t>
  </si>
  <si>
    <t>何一成</t>
  </si>
  <si>
    <t>9789864451975</t>
  </si>
  <si>
    <t>釀出版</t>
  </si>
  <si>
    <t>喚醒的力量：人類不能被浮華的表象蒙蔽心靈的智慧</t>
  </si>
  <si>
    <t>9789869635783</t>
  </si>
  <si>
    <t>（美）克里斯汀．拉爾森（Christian Larsson）</t>
  </si>
  <si>
    <t>好流利！用英語聊不停：說流利英語，超簡單【有聲】</t>
  </si>
  <si>
    <t>9789869628273</t>
  </si>
  <si>
    <t>哈福企業有限公司</t>
  </si>
  <si>
    <t>用很簡單的單字，說很流利的英語【有聲】</t>
  </si>
  <si>
    <t>9789869628235</t>
  </si>
  <si>
    <t>張瑪麗</t>
  </si>
  <si>
    <t>捨得是人生智慧的最高境界</t>
  </si>
  <si>
    <t>9789865756949</t>
  </si>
  <si>
    <t>劉襄淇</t>
  </si>
  <si>
    <t>生活需要抓住大智慧，放棄小智慧</t>
  </si>
  <si>
    <t>9789869745932</t>
  </si>
  <si>
    <t>大道至簡的養生術：長壽之路其實就在腳下</t>
  </si>
  <si>
    <t>9789869745949</t>
  </si>
  <si>
    <t>漆浩</t>
  </si>
  <si>
    <t>成功不難，貴在用心</t>
  </si>
  <si>
    <t>9789864110919</t>
  </si>
  <si>
    <t>周儀軒</t>
  </si>
  <si>
    <t>平凡是真，平淡是福</t>
  </si>
  <si>
    <t>9789864110926</t>
  </si>
  <si>
    <t>潘瑞和</t>
  </si>
  <si>
    <t>人不能不壞：生活中絕對受用的處世技巧</t>
  </si>
  <si>
    <t>9789864110933</t>
  </si>
  <si>
    <t>張正晧</t>
  </si>
  <si>
    <t>你，可以超越每個不如意</t>
  </si>
  <si>
    <t>9789864110971</t>
  </si>
  <si>
    <t>謝浩任</t>
  </si>
  <si>
    <t>人不要臉，鬼都怕：人性厚黑心理學</t>
  </si>
  <si>
    <t>9789864530908</t>
  </si>
  <si>
    <t>李宗吾</t>
  </si>
  <si>
    <t>那些被神遺忘的古墓寶藏</t>
  </si>
  <si>
    <t>9789869697651</t>
  </si>
  <si>
    <t>吳柏勳</t>
  </si>
  <si>
    <t>文物考古</t>
  </si>
  <si>
    <t>木曜日：物理化學常識知多少！</t>
  </si>
  <si>
    <t>9789869697675</t>
  </si>
  <si>
    <t>李泰佑</t>
  </si>
  <si>
    <t>化學</t>
  </si>
  <si>
    <t>金曜日：自然科學常識知多少！</t>
  </si>
  <si>
    <t>9789869697682</t>
  </si>
  <si>
    <t>陳星宇</t>
  </si>
  <si>
    <t>自然科學總論</t>
  </si>
  <si>
    <t>那些被神遺忘的神祕寶藏</t>
  </si>
  <si>
    <t>9789869739306</t>
  </si>
  <si>
    <t>厲害了，我的神：超精彩的希臘神話故事</t>
  </si>
  <si>
    <t>9789869739320</t>
  </si>
  <si>
    <t>徐正澤</t>
  </si>
  <si>
    <t>宗教</t>
  </si>
  <si>
    <t>神話</t>
  </si>
  <si>
    <t>他是否尚在人間：馬克．吐溫幽默故事集</t>
  </si>
  <si>
    <t>9789869539333</t>
  </si>
  <si>
    <t>避風港文化有限公司</t>
  </si>
  <si>
    <t>馬克．吐溫</t>
  </si>
  <si>
    <t>誠與恆的體現：王振鵠教授與臺灣圖書館</t>
  </si>
  <si>
    <t>9789864371617</t>
  </si>
  <si>
    <t>Ainosco Press</t>
  </si>
  <si>
    <t>顧力仁</t>
  </si>
  <si>
    <t>圖書資訊學、檔案學</t>
  </si>
  <si>
    <t>LIZ關鍵詞：美食家的自學之路與口袋名單</t>
  </si>
  <si>
    <t>9789865813963</t>
  </si>
  <si>
    <t>二魚文化事業有限公司</t>
  </si>
  <si>
    <t>高琹雯</t>
  </si>
  <si>
    <t>蔣公銅像的復仇</t>
  </si>
  <si>
    <t>9789869683760</t>
  </si>
  <si>
    <t>逗點文創結社</t>
  </si>
  <si>
    <t>唐澄暐</t>
  </si>
  <si>
    <t>第一次學德語，超簡單！【有聲】</t>
  </si>
  <si>
    <t>9789865616830</t>
  </si>
  <si>
    <t>魏立言</t>
  </si>
  <si>
    <t>50歲的學習法</t>
  </si>
  <si>
    <t>9789864797608</t>
  </si>
  <si>
    <t>和田秀樹</t>
  </si>
  <si>
    <t>你知道的遠比你想像的少</t>
  </si>
  <si>
    <t>9789864797639</t>
  </si>
  <si>
    <t>王力行</t>
  </si>
  <si>
    <t>普通論叢</t>
  </si>
  <si>
    <t>青春正效應：新世代應該知道的人生微哲學──探索自我、友誼、學習、愛情、人生的50個夢想核爆點！</t>
  </si>
  <si>
    <t>9789864796908</t>
  </si>
  <si>
    <t>蔡淇華</t>
  </si>
  <si>
    <t>跟任何主管都能共事：嚴守職場分際，寵辱不驚，掌握八大通則與主管「合作」，為自己的目標工作</t>
  </si>
  <si>
    <t>9789578950887</t>
  </si>
  <si>
    <t>莫妮卡．戴特斯（Monica Deters）</t>
  </si>
  <si>
    <t>高效努力：建構出線思維，打造能一直贏的心理資本</t>
  </si>
  <si>
    <t>9789578950948</t>
  </si>
  <si>
    <t>宋曉東</t>
  </si>
  <si>
    <t>種菜の趣味科學：120則最實用的種菜QAＸ超過400張圖解，破解種菜豐收、美味的關鍵</t>
  </si>
  <si>
    <t>9789578950900</t>
  </si>
  <si>
    <t>佐倉朗夫</t>
  </si>
  <si>
    <t>農業</t>
  </si>
  <si>
    <t>9789579054263</t>
  </si>
  <si>
    <t>小令君</t>
  </si>
  <si>
    <t>不想生病，血液要乾淨！疾病是大自然的內部清潔</t>
  </si>
  <si>
    <t>9789869700689</t>
  </si>
  <si>
    <t>約翰‧亨利‧提爾頓（John Henry Tilden）</t>
  </si>
  <si>
    <t>好卡路里，壞卡路里：醫師、營養專家、生酮高手都在研究的碳水化合物、脂肪的驚人真相！</t>
  </si>
  <si>
    <t>9789869700696</t>
  </si>
  <si>
    <t>蓋瑞．陶布斯（Gary Taubes）</t>
  </si>
  <si>
    <t>Eiko的吃喝玩樂日本語： 掌握「聽」「說」關鍵字，秒懂秒回日本人！【有聲】</t>
  </si>
  <si>
    <t>9789862488164</t>
  </si>
  <si>
    <t>Eiko</t>
  </si>
  <si>
    <t>打造英文閱讀力：帶孩子看懂文章、學會文法【有聲】</t>
  </si>
  <si>
    <t>9789862488171</t>
  </si>
  <si>
    <t>親情，也需要界限：認清10種家庭問題X8種告別傷害的方法，找回圓滿的自己</t>
  </si>
  <si>
    <t>9789862488201</t>
  </si>
  <si>
    <t>艾瑞克．梅西爾（Eric Maisel）</t>
  </si>
  <si>
    <t>成功語錄超實踐！松下幸之助的職場心法：從思考優先轉為行動優先的「紙一張」思考工作術</t>
  </si>
  <si>
    <t>9789862488195</t>
  </si>
  <si>
    <t>淺田卓（Asada Suguru）</t>
  </si>
  <si>
    <t>網紅這樣當：從社群經營到議價簽約，爆紅撇步、業配攻略、合作眉角全解析</t>
  </si>
  <si>
    <t>9789862488188</t>
  </si>
  <si>
    <t>布莉塔妮．漢納希（Brittany Hennessy ）</t>
  </si>
  <si>
    <t>餐桌上的紅色經濟風暴：黑心、暴利、壟斷，從一顆番茄看市場全球化的跨國商機與運作陰謀</t>
  </si>
  <si>
    <t>9789862488102</t>
  </si>
  <si>
    <t>尚－巴普提斯特・馬雷（Jean－Baptiste Malet）</t>
  </si>
  <si>
    <t>一本書教你聰明學習幸福手冊：成績不好不是程度不好或不用功，念書靠方法不完全靠智慧</t>
  </si>
  <si>
    <t>9789577357328</t>
  </si>
  <si>
    <t>崧燁文化事業有限公司</t>
  </si>
  <si>
    <t>羅鮮</t>
  </si>
  <si>
    <t>9789864797585</t>
  </si>
  <si>
    <t>司晏芳，朱乙真，陳培思，劉子寧</t>
  </si>
  <si>
    <t>吻THE KISS</t>
  </si>
  <si>
    <t>9789867101846</t>
  </si>
  <si>
    <t>華滋出版</t>
  </si>
  <si>
    <t>Alain Montandon</t>
  </si>
  <si>
    <t>禮俗</t>
  </si>
  <si>
    <t>人類智慧最重要的9個定律</t>
  </si>
  <si>
    <t>9789869745970</t>
  </si>
  <si>
    <t>勞倫斯．彼得 等</t>
  </si>
  <si>
    <t>决定你成功的不是情商，是逆商AQ：打造成功人生的競爭智慧</t>
  </si>
  <si>
    <t>9789869745987</t>
  </si>
  <si>
    <t>譚春虹</t>
  </si>
  <si>
    <t>不迷茫，給生命中的安然和平靜：最好的救贖是對心靈的療傷</t>
  </si>
  <si>
    <t>9789869745994</t>
  </si>
  <si>
    <t>何震</t>
  </si>
  <si>
    <t>個人退休理財行為調查分析</t>
  </si>
  <si>
    <t>9789865795368</t>
  </si>
  <si>
    <t>財團法人中華經濟研究院</t>
  </si>
  <si>
    <t>蔡鳳凰，吳中書，黃勢璋，廖珈燕</t>
  </si>
  <si>
    <t>9789570532104</t>
  </si>
  <si>
    <t>克里斯多福‧斯卡夫（Christopher Skaife）</t>
  </si>
  <si>
    <t>傳記</t>
  </si>
  <si>
    <t>台灣歷史228事件第1集</t>
  </si>
  <si>
    <t>EBK10200011306</t>
  </si>
  <si>
    <t>旺來商業廣告出版社</t>
  </si>
  <si>
    <t>台灣歷史228事件第2集</t>
  </si>
  <si>
    <t>EBK10200011307</t>
  </si>
  <si>
    <t>台灣歷史228事件第3集</t>
  </si>
  <si>
    <t>EBK10200011308</t>
  </si>
  <si>
    <t>五分鐘的奇蹟：從眼盲看見全世界</t>
  </si>
  <si>
    <t>9789576939297</t>
  </si>
  <si>
    <t>張老師文化事業股份有限公司</t>
  </si>
  <si>
    <t>艾莉•葛立普（Ali Gripper）</t>
  </si>
  <si>
    <t>韌性配方：如何在創痛中活出豐富與意義</t>
  </si>
  <si>
    <t>9789576939303</t>
  </si>
  <si>
    <t>羅斯．哈里斯（Dr. Russ Harris）</t>
  </si>
  <si>
    <t>榮敬老師的生活必備韓語文法：只要學會23項文法，就能和韓國人日常溝通！【有聲】</t>
  </si>
  <si>
    <t>9789862488249_1</t>
  </si>
  <si>
    <t>李榮敬</t>
  </si>
  <si>
    <t>榮敬老師的韓國旅遊實境會話【有聲】</t>
  </si>
  <si>
    <t>9789862488249_2</t>
  </si>
  <si>
    <t>日檢單字＋文法一本搞定N1【有聲】</t>
  </si>
  <si>
    <t>9789869608657</t>
  </si>
  <si>
    <t>日檢單字＋文法一本搞定N2【有聲】</t>
  </si>
  <si>
    <t>9789869608633</t>
  </si>
  <si>
    <t>日檢單字＋文法一本搞定N3【有聲】</t>
  </si>
  <si>
    <t>9789865753993</t>
  </si>
  <si>
    <t>瘦起來：宅男宅女的神奇瘦身方法，懶鬼食譜！</t>
  </si>
  <si>
    <t>EBK10200011302</t>
  </si>
  <si>
    <t>朵琳</t>
  </si>
  <si>
    <t>墨子全書</t>
  </si>
  <si>
    <t>9789869746014</t>
  </si>
  <si>
    <t>墨子（翟）</t>
  </si>
  <si>
    <t>瀰來彌去：跨域觀念小小說</t>
  </si>
  <si>
    <t>9789869746007</t>
  </si>
  <si>
    <t>解讀素書：一位深藏不露奇人，一本治國興邦奇書</t>
  </si>
  <si>
    <t>9789869746021</t>
  </si>
  <si>
    <t>人體63個特效止痛穴位</t>
  </si>
  <si>
    <t>9789869746038</t>
  </si>
  <si>
    <t>微養生奇蹟：用平凡小細節，守住你的健康</t>
  </si>
  <si>
    <t>9789869746069</t>
  </si>
  <si>
    <t>印尼語333超快速學習法：3個訣竅，3個階段，3天說一口流利印尼語【有聲】</t>
  </si>
  <si>
    <t>9789869637688</t>
  </si>
  <si>
    <t>全球通語研社</t>
  </si>
  <si>
    <t>讀霸！多益閱讀模擬測驗【有聲】</t>
  </si>
  <si>
    <t>9789869628228</t>
  </si>
  <si>
    <t>張瑪麗，Steve King</t>
  </si>
  <si>
    <t>大膽說：流利英語的捷徑【有聲】</t>
  </si>
  <si>
    <t>9789869496698</t>
  </si>
  <si>
    <t>5天學會KK音標：我的第一本發音學習書【有聲】</t>
  </si>
  <si>
    <t>9789869587280</t>
  </si>
  <si>
    <t>10000單字，多益拿高分【有聲】</t>
  </si>
  <si>
    <t>9789869637695</t>
  </si>
  <si>
    <t>張小怡，Johnson Mo</t>
  </si>
  <si>
    <t>亂，但是更好：亂中取勝、即興發揮、攻其不備、創造機會</t>
  </si>
  <si>
    <t>9789864797653</t>
  </si>
  <si>
    <t>提姆．哈福特（Tim Harford）</t>
  </si>
  <si>
    <t>與領導有約：原則致勝（全新修訂版）</t>
  </si>
  <si>
    <t>9789864797813</t>
  </si>
  <si>
    <t>史蒂芬．柯維（Stephen R . Covey）</t>
  </si>
  <si>
    <t>NewTOEIC多益新制黃金團隊FINAL終極版：5回全真試題＋詳解【有聲】</t>
  </si>
  <si>
    <t>9789862488287</t>
  </si>
  <si>
    <t>Jade Kim，Sun－hee Kim，NEXUS多益研究所</t>
  </si>
  <si>
    <t>NewTOEIC多益新制黃金團隊FINAL終極版：5回解析本</t>
  </si>
  <si>
    <t>9789862488287_2</t>
  </si>
  <si>
    <t>觸動人心，非暴力溝通的27個練習：學狼發洩情緒，像長頸鹿一樣用心傾聽</t>
  </si>
  <si>
    <t>9789862488263</t>
  </si>
  <si>
    <t>古恩蒂．蓋斯樂（Gundi Gaschler）</t>
  </si>
  <si>
    <t>NEW TOEIC多益新制突破650分：解題技巧全攻略【有聲】</t>
  </si>
  <si>
    <t>9789862487525</t>
  </si>
  <si>
    <t>能率英語教育研究所</t>
  </si>
  <si>
    <t>New TOEIC多益新制黃金團隊5回全真試題＋詳解【有聲】</t>
  </si>
  <si>
    <t>9789862487068</t>
  </si>
  <si>
    <t>洪鎮杰，李住恩，NEXUS多益研究所</t>
  </si>
  <si>
    <t>Living＆Design2018年特刊：Before＆After改造王</t>
  </si>
  <si>
    <t>4718018821833</t>
  </si>
  <si>
    <t>圓祥大眾傳播有限公司</t>
  </si>
  <si>
    <t>連續性出版品、期刊</t>
  </si>
  <si>
    <t>幸福住宅系列2019年：必看！室內裝修實用500祕招</t>
  </si>
  <si>
    <t>4718018825053</t>
  </si>
  <si>
    <t>會展概論</t>
  </si>
  <si>
    <t>9789577356987</t>
  </si>
  <si>
    <t>90%女人都會忽略的恐怖疾病：擺脫壞菌感染、再造免疫力的人體平衡飲食法</t>
  </si>
  <si>
    <t>9789869768023</t>
  </si>
  <si>
    <t>唐娜．蓋茲（Donna Gates），琳達．夏茲（Linda Schatz）</t>
  </si>
  <si>
    <t>MBTI實用性格解析：結合實例與經驗十六種性格的專業剖析</t>
  </si>
  <si>
    <t>9789863588023</t>
  </si>
  <si>
    <t>白象文化事業有限公司</t>
  </si>
  <si>
    <t>張立昕</t>
  </si>
  <si>
    <t>首爾大學韓國語1A練習本【有聲】</t>
  </si>
  <si>
    <t>9789862487815</t>
  </si>
  <si>
    <t>首爾大學韓國語1B練習本【有聲】</t>
  </si>
  <si>
    <t>9789862487822</t>
  </si>
  <si>
    <t>首爾大學韓國語2A練習本【有聲】</t>
  </si>
  <si>
    <t>9789862487860</t>
  </si>
  <si>
    <t>首爾大學韓國語2B練習本【有聲】</t>
  </si>
  <si>
    <t>9789862487877</t>
  </si>
  <si>
    <t>原來這就是鳥取</t>
  </si>
  <si>
    <t>EBK10200011408</t>
  </si>
  <si>
    <t>在學術界謀生存</t>
  </si>
  <si>
    <t>9789882370555</t>
  </si>
  <si>
    <t>李連江</t>
  </si>
  <si>
    <t>9789864797868</t>
  </si>
  <si>
    <t>蕾娜．歐迪許（Rana Awdish）</t>
  </si>
  <si>
    <t>你的傷只有自己懂</t>
  </si>
  <si>
    <t>9789864797998</t>
  </si>
  <si>
    <t>洪荒</t>
  </si>
  <si>
    <t>微復原力：結合科學與正向心理的幸福生活手冊</t>
  </si>
  <si>
    <t>9789864797936</t>
  </si>
  <si>
    <t>邦妮•聖約翰（Bonnie St. John），亞倫•海恩斯（Allen P. Haines）</t>
  </si>
  <si>
    <t>三的誘惑</t>
  </si>
  <si>
    <t>9789888568659</t>
  </si>
  <si>
    <t>李佩芬</t>
  </si>
  <si>
    <t>是甚麼感情重要嗎</t>
  </si>
  <si>
    <t>9789888568611</t>
  </si>
  <si>
    <t>我</t>
  </si>
  <si>
    <t>珍珠串</t>
  </si>
  <si>
    <t>9789888568574</t>
  </si>
  <si>
    <t>余達明</t>
  </si>
  <si>
    <t>Nala Cat的彩繪世界：貓界表情帝的喵星哲學</t>
  </si>
  <si>
    <t>9789869602600</t>
  </si>
  <si>
    <t>SUNRISE－J文靜</t>
  </si>
  <si>
    <t>城市速寫：讓阿貴建築師帶你城市漫遊</t>
  </si>
  <si>
    <t>9789863588009</t>
  </si>
  <si>
    <t>曹登貴</t>
  </si>
  <si>
    <t>建築藝術</t>
  </si>
  <si>
    <t>另類時空圖書館：假設性思考的難題及其解決方案</t>
  </si>
  <si>
    <t>9789863503453</t>
  </si>
  <si>
    <t>王一奇</t>
  </si>
  <si>
    <t>哲學總論</t>
  </si>
  <si>
    <t>宇宙的顫抖：談愛因斯坦的相對論和引力波（二版）</t>
  </si>
  <si>
    <t>9789863503323</t>
  </si>
  <si>
    <t>李傑信</t>
  </si>
  <si>
    <t>物理</t>
  </si>
  <si>
    <t>工程圖學：SketchUp篇（上）</t>
  </si>
  <si>
    <t>9789863503460_1</t>
  </si>
  <si>
    <t>康仕仲，張玉連</t>
  </si>
  <si>
    <t>工程</t>
  </si>
  <si>
    <t>工程圖學：SketchUp篇（下）</t>
  </si>
  <si>
    <t>9789863503460_2</t>
  </si>
  <si>
    <t>人生本來就不完美：相信自己，創造奇蹟</t>
  </si>
  <si>
    <t>9789864111015</t>
  </si>
  <si>
    <t>鐘紀緯</t>
  </si>
  <si>
    <t>用腦袋思考：你不能總把希望寄託在好運上</t>
  </si>
  <si>
    <t>9789864111022</t>
  </si>
  <si>
    <t>別讓自己不高興：50條不生氣法則</t>
  </si>
  <si>
    <t>9789864111046</t>
  </si>
  <si>
    <t>高非</t>
  </si>
  <si>
    <t>連愛因斯坦都會抓狂的益智推理遊戲</t>
  </si>
  <si>
    <t>9789864531004</t>
  </si>
  <si>
    <t>佐藤次郎</t>
  </si>
  <si>
    <t>面對不愉快，你可以選擇一笑置之</t>
  </si>
  <si>
    <t>9789864531011</t>
  </si>
  <si>
    <t>鄭雅方</t>
  </si>
  <si>
    <t>高效率閱讀法：訓練超強記憶術！</t>
  </si>
  <si>
    <t>9789864531028</t>
  </si>
  <si>
    <t>都是機會：絕不放棄，業務高手培訓班</t>
  </si>
  <si>
    <t>9789864531059</t>
  </si>
  <si>
    <t>林姮妃</t>
  </si>
  <si>
    <t>失落的古文明：神祕消失的繁華世界</t>
  </si>
  <si>
    <t>9789864531066</t>
  </si>
  <si>
    <t>艾賓斯</t>
  </si>
  <si>
    <t>隨時要為最壞的狀況做準備</t>
  </si>
  <si>
    <t>9789864531073</t>
  </si>
  <si>
    <t>從歷史悟人生：最經典的歷史故事</t>
  </si>
  <si>
    <t>9789869739382</t>
  </si>
  <si>
    <t>李銘峰</t>
  </si>
  <si>
    <t>旅遊英語萬用手冊【有聲】</t>
  </si>
  <si>
    <t>9789869779524</t>
  </si>
  <si>
    <t>懶人日語單字：舉一反三的日語單字書【有聲】</t>
  </si>
  <si>
    <t>9789869779531</t>
  </si>
  <si>
    <t>從歷史悟人生：最偉大的歷史故事</t>
  </si>
  <si>
    <t>9789869805704</t>
  </si>
  <si>
    <t>女兒房</t>
  </si>
  <si>
    <t>9789869772228</t>
  </si>
  <si>
    <t>南方家園文化事業有限公司</t>
  </si>
  <si>
    <t>鄧九雲</t>
  </si>
  <si>
    <t>一張椅子的生活態度</t>
  </si>
  <si>
    <t>9789577275622</t>
  </si>
  <si>
    <t>同頻溝通：把話說進對方的心坎裡</t>
  </si>
  <si>
    <t>9789579054300</t>
  </si>
  <si>
    <t>林裕峯，清水建二</t>
  </si>
  <si>
    <t>給孩子的港臺散文</t>
  </si>
  <si>
    <t>9789882371163</t>
  </si>
  <si>
    <t>文字欲：回應時代的特寫新聞</t>
  </si>
  <si>
    <t>9789882371248</t>
  </si>
  <si>
    <t>譚蕙芸</t>
  </si>
  <si>
    <t>恩英老師韓文（一）：韓語40音、基礎會話和語法規則【有聲】</t>
  </si>
  <si>
    <t>9789862488362</t>
  </si>
  <si>
    <t>新制多益聽力滿分攻略</t>
  </si>
  <si>
    <t>9789862488294</t>
  </si>
  <si>
    <t>洪欣（Olivia）</t>
  </si>
  <si>
    <t>終結失業，還是窮忙一場？擺脫了打卡人生，我們為何仍感焦慮，還得承擔更多風險</t>
  </si>
  <si>
    <t>9789862488355</t>
  </si>
  <si>
    <t>莎拉．柯斯勒（Sarah Kessler）</t>
  </si>
  <si>
    <t>3天搞懂技術分析：看懂走勢、解讀線圖，橫掃股市乘風破浪！</t>
  </si>
  <si>
    <t>9789862488324</t>
  </si>
  <si>
    <t>跟阿德勒學正向教養：教師篇－打造互助合作的教室，引導學生彼此尊重、勇於負責，學習成功人生所需的技能</t>
  </si>
  <si>
    <t>9789862488331</t>
  </si>
  <si>
    <t>簡．尼爾森（Jane Nelsen），琳．洛特（Lynn Lott），史蒂芬．格林（H. Stephen Glenn）</t>
  </si>
  <si>
    <t>台灣的後基因體時代：新科技的典範轉移與挑戰</t>
  </si>
  <si>
    <t>9789578614239</t>
  </si>
  <si>
    <t>砂糖之島：日治初期的臺灣糖業史1895－1911</t>
  </si>
  <si>
    <t>9789578614277</t>
  </si>
  <si>
    <t>黃紹恆</t>
  </si>
  <si>
    <t>傾聽獅潭：鄉村日常、生計與地方創生</t>
  </si>
  <si>
    <t>9789869622035</t>
  </si>
  <si>
    <t>讀圖漫記：漫畫文學的工具與臺灣軌跡</t>
  </si>
  <si>
    <t>9789869477284</t>
  </si>
  <si>
    <t>周文鵬</t>
  </si>
  <si>
    <t>30歲前，你還有多少成功的機會</t>
  </si>
  <si>
    <t>9789579054348</t>
  </si>
  <si>
    <t>呂白</t>
  </si>
  <si>
    <t>三明治主管的帶人技術：讓上司買單，下屬服氣的8個訣竅</t>
  </si>
  <si>
    <t>9789579054362</t>
  </si>
  <si>
    <t>黑立言</t>
  </si>
  <si>
    <t>肇論白話輕鬆讀：用智慧尋找佛道</t>
  </si>
  <si>
    <t>9789869646345</t>
  </si>
  <si>
    <t>蕭振士</t>
  </si>
  <si>
    <t>佛教</t>
  </si>
  <si>
    <t>勝鬘經輕鬆讀：男女平等成佛的關鍵根據</t>
  </si>
  <si>
    <t>9789869646338</t>
  </si>
  <si>
    <t>素食者的雞精－－啤酒酵母：缺乏維他命B群，頭暈、心悸、痠痛、便秘和慢性疾病通通找上門</t>
  </si>
  <si>
    <t>9789869646321</t>
  </si>
  <si>
    <t>救命防癌抗老聖果：諾麗果的自癒奇蹟－－喝出不罹癌體質的飲食療癒聖經</t>
  </si>
  <si>
    <t>9789869751896</t>
  </si>
  <si>
    <t>從中西造形思考探討文字墨畫：以設計創意春聯為例</t>
  </si>
  <si>
    <t>9789578843332</t>
  </si>
  <si>
    <t>輔仁大學出版社</t>
  </si>
  <si>
    <t>李孟玲</t>
  </si>
  <si>
    <t>行動5．0：創造5G數位紅利</t>
  </si>
  <si>
    <t>9789864798247</t>
  </si>
  <si>
    <t>呂學錦</t>
  </si>
  <si>
    <t>為什麼台灣經濟由盛到衰？70年來經濟自由化發展經驗</t>
  </si>
  <si>
    <t>9789864798117</t>
  </si>
  <si>
    <t>顧爸媽，這樣做最安心：15項迷思╳18種常見老年病╳25則日常伴老須知，台大老年醫學權威詹鼎正親自解惑</t>
  </si>
  <si>
    <t>9789864797783</t>
  </si>
  <si>
    <t>詹鼎正，李翠卿</t>
  </si>
  <si>
    <t>中英雙向翻譯輕鬆學：資訊網路應用與文體習作</t>
  </si>
  <si>
    <t>9789866089930</t>
  </si>
  <si>
    <t>冠唐國際圖書股份有限公司</t>
  </si>
  <si>
    <t>王慧娟</t>
  </si>
  <si>
    <t>使命感，就是超能力：發掘自己的天賦特質，順從天命發揮所長，人生步上正軌，個人成就邁向巔峰</t>
  </si>
  <si>
    <t>9789578950825</t>
  </si>
  <si>
    <t>尼克．克雷格（Nick Craig）</t>
  </si>
  <si>
    <t>你已走遠，我還在練習道別：在匆匆的愛裡，遲來與提前的告別，給已經離開的，與尚未捨得的人</t>
  </si>
  <si>
    <t>9789578950894</t>
  </si>
  <si>
    <t>渺渺</t>
  </si>
  <si>
    <t>擊潰脂肪21天激進代謝法：不論年齡多少，新陳代謝都能回復快轉！3週啟動燃脂機制，1個月瘦7公斤</t>
  </si>
  <si>
    <t>9789578950856</t>
  </si>
  <si>
    <t>安．露易絲‧吉特曼（Ann Louise Gittleman）</t>
  </si>
  <si>
    <t>細說商事法（二版）</t>
  </si>
  <si>
    <t>9789869797955</t>
  </si>
  <si>
    <t>一品文化出版社</t>
  </si>
  <si>
    <t>周宜鋒</t>
  </si>
  <si>
    <t>你的善良必須有點鋒芒2：如何聰明善良，才能讓你做個內心柔軟，但有骨氣的好人？</t>
  </si>
  <si>
    <t>9789865070359</t>
  </si>
  <si>
    <t>慕顏歌</t>
  </si>
  <si>
    <t>開飯囉！下班食堂！上班族、小家庭適用的雪平鍋終極料理：77 道速成料理 ＋22 種獨門醬汁配方，煎煮炒湯，主食、配菜到湯底，一鍋搞定！</t>
  </si>
  <si>
    <t>9789869717328</t>
  </si>
  <si>
    <t>柏樂出版&amp;小果文創</t>
  </si>
  <si>
    <t>角田真秀</t>
  </si>
  <si>
    <t>我的第一本專門日語文法書：專為 JLPT N3‧N4讀者打造，考前複習、自主學習適用， 14個單元循序漸進╳10大品詞逐一釐清，進階從這裡開始！</t>
  </si>
  <si>
    <t>9789869717342</t>
  </si>
  <si>
    <t>朴才煥，李賢淑</t>
  </si>
  <si>
    <t>享受減醣人生：糖尿病也能吃的美味料理</t>
  </si>
  <si>
    <t>9789869788205</t>
  </si>
  <si>
    <t>WEN（渝雯）</t>
  </si>
  <si>
    <t>金色證書之路：TOEIC最強滿分教師團隊的閱讀全真模擬試題＋解析</t>
  </si>
  <si>
    <t>9789869788236</t>
  </si>
  <si>
    <t>金丙奇</t>
  </si>
  <si>
    <t>創造展覽：如何團隊合作、體貼設計打造一檔創新體驗的展覽</t>
  </si>
  <si>
    <t>9789869711319</t>
  </si>
  <si>
    <t>阿橋社文化事業有限公司</t>
  </si>
  <si>
    <t>寶莉．麥肯娜－克萊思（Polly  McKenna－Cress ），珍娜．卡緬（Janet A. 
Kamien）</t>
  </si>
  <si>
    <t>五十音不靠背：學過一次記得一輩子的假名課</t>
  </si>
  <si>
    <t>9789570532364</t>
  </si>
  <si>
    <t>給不小心就會太在意的你：停止腦中小劇場，輕鬆卸下內心的重擔！</t>
  </si>
  <si>
    <t>9789862488416</t>
  </si>
  <si>
    <t>跟著Winny勇闖中美洲：從墨西哥、古巴到巴拿馬，深入動盪又動人的神祕國度</t>
  </si>
  <si>
    <t>9789862488386</t>
  </si>
  <si>
    <t>Winny</t>
  </si>
  <si>
    <t>美洲史地</t>
  </si>
  <si>
    <t>機器人會變成人嗎？33則最令現代人焦慮的邏輯議題</t>
  </si>
  <si>
    <t>9789862488379</t>
  </si>
  <si>
    <t>彼得．凱夫（Peter Cave）</t>
  </si>
  <si>
    <t>R語言資料分析：從機器學習、資料探勘、文字探勘到巨量資料分析（第三版）</t>
  </si>
  <si>
    <t>9789864343669</t>
  </si>
  <si>
    <t>李仁鐘，李秋緣</t>
  </si>
  <si>
    <t>資料探勘：人工智慧與機器學習發展以SPSS Modeler為範例</t>
  </si>
  <si>
    <t>9789864343676</t>
  </si>
  <si>
    <t>廖述賢，溫志皓</t>
  </si>
  <si>
    <t>Python：股票演算法交易實務145個關鍵技巧詳解</t>
  </si>
  <si>
    <t>9789864343713</t>
  </si>
  <si>
    <t>酆士昌，劉承彥</t>
  </si>
  <si>
    <t>超實用！Word．Excel．PowerPoint辦公室Office必備50招省時技</t>
  </si>
  <si>
    <t>9789864343768</t>
  </si>
  <si>
    <t>打造集客瘋潮的微電影行銷術：影音剪輯實戰╳行動影音剪輯╳特效處理╳微電影實作╳影音社群行銷</t>
  </si>
  <si>
    <t>9789864343706</t>
  </si>
  <si>
    <t>鄭苑鳳</t>
  </si>
  <si>
    <t>APCS大學程式設計先修檢測：Python超效解題致勝祕笈</t>
  </si>
  <si>
    <t>9789864343799</t>
  </si>
  <si>
    <t>吳燦銘</t>
  </si>
  <si>
    <t>白話AIoT數位轉型：一個掌握創新升級商機的故事</t>
  </si>
  <si>
    <t>9789864343843</t>
  </si>
  <si>
    <t>裴有恆</t>
  </si>
  <si>
    <t>電腦軟體應用丙級技能檢定：學科／共同科目試題解析（109年完整版）</t>
  </si>
  <si>
    <t>9789864344222</t>
  </si>
  <si>
    <t>博碩文化，姚瞻海，劉齊光，陳鞠伎</t>
  </si>
  <si>
    <t>神啊！教我如何把二個聖筊問出三個聖筊：突破擲筊問不下去的窘境，小心得到三個聖筊卻出錯的陷阱！</t>
  </si>
  <si>
    <t>9789869768078</t>
  </si>
  <si>
    <t>王崇禮</t>
  </si>
  <si>
    <t>術數、迷信</t>
  </si>
  <si>
    <t>一個人吃的無敵蓋飯：90道懶人必學的快速料理大絕招！</t>
  </si>
  <si>
    <t>9789578950016</t>
  </si>
  <si>
    <t>杵島隆太</t>
  </si>
  <si>
    <t>財務自由的人生：跟著首席分析師楊應超學華爾街的投資技巧和工作效率，40歲就過FIRE的優質生活</t>
  </si>
  <si>
    <t>9789864798322</t>
  </si>
  <si>
    <t>楊應超</t>
  </si>
  <si>
    <t>實境式照單全收！圖解單字不用背：照片單字全部收錄！全場景1500張實境圖解，讓生活中的人事時地物成為你的英文老師！【有聲】</t>
  </si>
  <si>
    <t>9789864540624</t>
  </si>
  <si>
    <t>臺灣廣廈有聲圖書有限公司</t>
  </si>
  <si>
    <t>簡孜宸（Monica Tzuchen Chien）</t>
  </si>
  <si>
    <t>我的第一本英文文法：分課帶領、融入會話、全面剖析，建立文法藍圖，自學教學都好用！【有聲】</t>
  </si>
  <si>
    <t>9789864540952</t>
  </si>
  <si>
    <t>Joseph Chen</t>
  </si>
  <si>
    <t>我的第一本韓語聽力課本：最適合初學者的韓語聽力教材，上課、自學、準備TOPIK檢定皆適用！【有聲】</t>
  </si>
  <si>
    <t>9789864541089</t>
  </si>
  <si>
    <t>國際學村</t>
  </si>
  <si>
    <t>趙才嬉，吳美南</t>
  </si>
  <si>
    <t>超圖解秒懂英文法：核心概念全圖解，一眼瞬間掌握文法本質</t>
  </si>
  <si>
    <t>9789869603355</t>
  </si>
  <si>
    <t>田中茂範，弓桁太平</t>
  </si>
  <si>
    <t>守護失智病友的法律攻略：親友失智了，在法律上怎麼保護他們、也保護自己？</t>
  </si>
  <si>
    <t>9789579528559</t>
  </si>
  <si>
    <t>幸福綠光股份有限公司</t>
  </si>
  <si>
    <t>林致平，方瑋晨，黃麗容，廖國翔，李佑均</t>
  </si>
  <si>
    <t>連鎖店操作手冊（增訂六版）</t>
  </si>
  <si>
    <t>9789863690795</t>
  </si>
  <si>
    <t>黃憲仁</t>
  </si>
  <si>
    <t>部門績效考核的量化管理(增訂七版)</t>
  </si>
  <si>
    <t>9789863690801</t>
  </si>
  <si>
    <t>秦建成</t>
  </si>
  <si>
    <t>與媽祖有約：每位遶境者背後，都有個約定的故事；每年的徒步之旅，都是一堂心靈成長課</t>
  </si>
  <si>
    <t>9789578950870</t>
  </si>
  <si>
    <t>宴平樂</t>
  </si>
  <si>
    <t>9789579054355</t>
  </si>
  <si>
    <t>零基礎！Instagram一PO就吸粉的行銷術</t>
  </si>
  <si>
    <t>9789579054379</t>
  </si>
  <si>
    <t>因為身體記得：告別憂鬱症的療癒之路</t>
  </si>
  <si>
    <t>9789864798414</t>
  </si>
  <si>
    <t>尤虹文</t>
  </si>
  <si>
    <t>大腦不邏輯：魔神仔、夢遊殺人、外星人綁架 ⋯⋯大腦出了什麼錯？</t>
  </si>
  <si>
    <t>9789864798346</t>
  </si>
  <si>
    <t>艾利澤．史坦伯格（Eliezer J. Sternberg）</t>
  </si>
  <si>
    <t>緬甸：伊洛瓦底江的璀璨</t>
  </si>
  <si>
    <t>9789860583106</t>
  </si>
  <si>
    <t>國立臺北藝術大學</t>
  </si>
  <si>
    <t>賴盈秀</t>
  </si>
  <si>
    <t>約旦：褪去繽紛外衣的塵土之城</t>
  </si>
  <si>
    <t>9789860583090</t>
  </si>
  <si>
    <t>劉懷仁</t>
  </si>
  <si>
    <t>漫步聖地：以色列與巴勒斯坦</t>
  </si>
  <si>
    <t>9789860583083</t>
  </si>
  <si>
    <t>朱筱琪</t>
  </si>
  <si>
    <t>印尼宮廷儀式舞蹈貝多優及其身體行動方法</t>
  </si>
  <si>
    <t>9789860576245</t>
  </si>
  <si>
    <t>林佑貞</t>
  </si>
  <si>
    <t>技藝</t>
  </si>
  <si>
    <t>少才是力量：簡單高效6大原則</t>
  </si>
  <si>
    <t>9789579054393</t>
  </si>
  <si>
    <t>李奧．巴伯塔（Leo Babauta）</t>
  </si>
  <si>
    <t>活得漂亮，也要耐髒</t>
  </si>
  <si>
    <t>9789579054386</t>
  </si>
  <si>
    <t>陶瓷兔子</t>
  </si>
  <si>
    <t>博物館裡的中國：揭秘消逝的文明</t>
  </si>
  <si>
    <t>9789620442636</t>
  </si>
  <si>
    <t>趙燕姣，陸青松</t>
  </si>
  <si>
    <t>中國史料</t>
  </si>
  <si>
    <t>博物館裡的中國：傾聽地球秘密</t>
  </si>
  <si>
    <t>9789620442643</t>
  </si>
  <si>
    <t>高源，尹超</t>
  </si>
  <si>
    <t>博物館裡的中國：四海遺珍的中國夢</t>
  </si>
  <si>
    <t>9789620442650</t>
  </si>
  <si>
    <t>陸青松</t>
  </si>
  <si>
    <t>博物館裡的中國：閱讀最美的建築</t>
  </si>
  <si>
    <t>9789620442667</t>
  </si>
  <si>
    <t>劉文豐，楊冉冉</t>
  </si>
  <si>
    <t>博物館裡的中國：大美中國藝術</t>
  </si>
  <si>
    <t>9789620442674</t>
  </si>
  <si>
    <t>盧永琇</t>
  </si>
  <si>
    <t>博物館裡的中國：發現絕妙器皿</t>
  </si>
  <si>
    <t>9789620442681</t>
  </si>
  <si>
    <t>張鵬</t>
  </si>
  <si>
    <t>獅子</t>
  </si>
  <si>
    <t>9789620442872</t>
  </si>
  <si>
    <t>樓慶西</t>
  </si>
  <si>
    <t>牌樓</t>
  </si>
  <si>
    <t>9789620442889</t>
  </si>
  <si>
    <t>磚瓦</t>
  </si>
  <si>
    <t>9789620442896</t>
  </si>
  <si>
    <t>亭子</t>
  </si>
  <si>
    <t>9789620442902</t>
  </si>
  <si>
    <t>柱子</t>
  </si>
  <si>
    <t>9789620442919</t>
  </si>
  <si>
    <t>中國科學文化九章</t>
  </si>
  <si>
    <t>9789620443923</t>
  </si>
  <si>
    <t>江曉原</t>
  </si>
  <si>
    <t>建築裏的中國</t>
  </si>
  <si>
    <t>9789620444388</t>
  </si>
  <si>
    <t>蒲肖依</t>
  </si>
  <si>
    <t>APP世代在想什麼？破解網路遊戲成癮、預防數位身心症狀</t>
  </si>
  <si>
    <t>9789863571551</t>
  </si>
  <si>
    <t>心靈工坊文化事業股份有限公司</t>
  </si>
  <si>
    <t>張立人</t>
  </si>
  <si>
    <t>股市就是你的印鈔機：市井股神的籌碼飆股獲利法</t>
  </si>
  <si>
    <t>9789579054416</t>
  </si>
  <si>
    <t>林上仁，郭勝</t>
  </si>
  <si>
    <t>9789620444500</t>
  </si>
  <si>
    <t>偵探書話</t>
  </si>
  <si>
    <t>9789620444821</t>
  </si>
  <si>
    <t>杜漸</t>
  </si>
  <si>
    <t>成功竟然有公式：大數據科學揭露成功的祕訣</t>
  </si>
  <si>
    <t>9789864798360</t>
  </si>
  <si>
    <t>巴拉巴西（Albert－László Barabási）</t>
  </si>
  <si>
    <t>珍重．傳承．開創：《新亞生活》論學文選（上卷）</t>
  </si>
  <si>
    <t>9789620758294_1</t>
  </si>
  <si>
    <t>珍重．傳承．開創：《新亞生活》論學文選（下卷）</t>
  </si>
  <si>
    <t>9789620758294_2</t>
  </si>
  <si>
    <t>心智鍛鍊：成功實現目標的20堂課</t>
  </si>
  <si>
    <t>9789864798230</t>
  </si>
  <si>
    <t>許皓宜，周思齊</t>
  </si>
  <si>
    <t>修練幸福力：陪伴與成長的故事</t>
  </si>
  <si>
    <t>9789864798575</t>
  </si>
  <si>
    <t>陳麗婷，林進修，黃筱珮</t>
  </si>
  <si>
    <t>低酸飲食法：經常累累的病懨懨，可能身體發炎了！恢復能量、找回平衡的 7日攻略</t>
  </si>
  <si>
    <t>9789578950740</t>
  </si>
  <si>
    <t>達瑞爾．賈府拉</t>
  </si>
  <si>
    <t>週間便當：星期一到星期五都要好好吃飯！一週5天的便當菜╳45款變化╳98道菜色</t>
  </si>
  <si>
    <t>9789578950993</t>
  </si>
  <si>
    <t>李伊瑟</t>
  </si>
  <si>
    <t>只用50個開頭語，就能輕鬆開口說英文</t>
  </si>
  <si>
    <t>9789865070038</t>
  </si>
  <si>
    <t>大衛‧泰恩</t>
  </si>
  <si>
    <t>擁抱年齡焦慮：不安，其實是推動自己成長的力量</t>
  </si>
  <si>
    <t>9789865070069</t>
  </si>
  <si>
    <t>韓星姬</t>
  </si>
  <si>
    <t>福岡：制霸攻略，市內＋近郊</t>
  </si>
  <si>
    <t>9789621467287</t>
  </si>
  <si>
    <t>周碧嘉，伍倩瑜</t>
  </si>
  <si>
    <t>統計學實驗與實訓：Excel在統計學的應用</t>
  </si>
  <si>
    <t>9789576803406</t>
  </si>
  <si>
    <t>統計</t>
  </si>
  <si>
    <t>黃宗羲儒學思想研究</t>
  </si>
  <si>
    <t>9789869840125</t>
  </si>
  <si>
    <t>朱光磊</t>
  </si>
  <si>
    <t>自助學習：自己就是Key</t>
  </si>
  <si>
    <t>9789864901456</t>
  </si>
  <si>
    <t>麗文文化事業股份有限公司</t>
  </si>
  <si>
    <t>王政彥</t>
  </si>
  <si>
    <t>欲望性公民：同性親密公民權讀本</t>
  </si>
  <si>
    <t>9789577325723</t>
  </si>
  <si>
    <t>楷模學習：向楷模看齊</t>
  </si>
  <si>
    <t>9789864901432</t>
  </si>
  <si>
    <t>職災之後：補償的意義、困境與出路</t>
  </si>
  <si>
    <t>9789577325761</t>
  </si>
  <si>
    <t>鄭雅文 等</t>
  </si>
  <si>
    <t>醫門好生意：醫療數位行銷指南</t>
  </si>
  <si>
    <t>9789866432934</t>
  </si>
  <si>
    <t>藍海文化</t>
  </si>
  <si>
    <t>銀河iMarketing數位行銷領航員</t>
  </si>
  <si>
    <t>村上春樹における共鳴</t>
  </si>
  <si>
    <t>9789578736283</t>
  </si>
  <si>
    <t>淡江大學出版中心</t>
  </si>
  <si>
    <t>川習時期：美中霸權競逐新關係</t>
  </si>
  <si>
    <t>9789578736306</t>
  </si>
  <si>
    <t>一九五○年代日本對中國外交政策</t>
  </si>
  <si>
    <t>9789869607162</t>
  </si>
  <si>
    <t>徐浤馨</t>
  </si>
  <si>
    <t>人人做得到的網路資料整理術：AI時代一定要會的工作技巧，大數據資料不再複製、貼上做到死！</t>
  </si>
  <si>
    <t>9789861303833</t>
  </si>
  <si>
    <t>艾蜜莉會計師教你聰明節稅（最新法規修訂版）：圖解個人所得、房地產、投資理財、遺贈稅</t>
  </si>
  <si>
    <t>9789861304212</t>
  </si>
  <si>
    <t>鄭惠方</t>
  </si>
  <si>
    <t>100張圖輕鬆變成地產大亨！房地產買賣一定要知道的大小事：市場、法規、都更、貸款「全面解析」（最新法規修訂版）</t>
  </si>
  <si>
    <t>9789861304229</t>
  </si>
  <si>
    <t>游榮富</t>
  </si>
  <si>
    <t>沒事沒事，太認真就輸了：日本療癒新星「聖代貓」的64個人際困境神救援，用「逆轉念」擺脫你的每個厭世瞬間</t>
  </si>
  <si>
    <t>9789861304243</t>
  </si>
  <si>
    <t>Jam</t>
  </si>
  <si>
    <t>藏在職場裡的77個會計法則：讓你立刻把90% 的同事「踩」在腳下的會計職場運用要訣</t>
  </si>
  <si>
    <t>9789861304281</t>
  </si>
  <si>
    <t>西山茂</t>
  </si>
  <si>
    <t>100張圖學會股市當沖：班照上，股照炒！最嚴謹SOP，9：15前搞定，安心工作輕鬆賺</t>
  </si>
  <si>
    <t>9789861304298</t>
  </si>
  <si>
    <t>陳榮華</t>
  </si>
  <si>
    <t>人生成敗的靈性7法：讓一生圓融無遺憾的關鍵法則</t>
  </si>
  <si>
    <t>9789869768030</t>
  </si>
  <si>
    <t>狄帕克．喬布拉（Deepak Chopra）</t>
  </si>
  <si>
    <t>2020問神達人王崇禮 開運解厄生肖運籤農民曆</t>
  </si>
  <si>
    <t>9789869768092</t>
  </si>
  <si>
    <t>天啟</t>
  </si>
  <si>
    <t>9789863588986</t>
  </si>
  <si>
    <t>Samantha</t>
  </si>
  <si>
    <t>為了活命，你會吃人嗎？33則有夠弔詭的邏輯悖論</t>
  </si>
  <si>
    <t>9789862486863</t>
  </si>
  <si>
    <t>Peter Cave</t>
  </si>
  <si>
    <t>妳可以狼狽跌倒，但一定要優雅起身：法國大齡女子快樂╳自信的祕密，關於愛情、生活與家庭</t>
  </si>
  <si>
    <t>9789862488454</t>
  </si>
  <si>
    <t>米蓮．德克洛（Mylène Desclaux）</t>
  </si>
  <si>
    <t>氣候賭局：延緩氣候變遷 vs. 風險與不確定性，經濟學能拿全球暖化怎麼辦？</t>
  </si>
  <si>
    <t>9789862488300</t>
  </si>
  <si>
    <t>威廉．諾德豪斯（William Nordhaus）</t>
  </si>
  <si>
    <t>超簡單日文小日記：隨手寫，天天PO，日文表達容易！</t>
  </si>
  <si>
    <t>9789862488430</t>
  </si>
  <si>
    <t>林潔珏</t>
  </si>
  <si>
    <t>歡迎光臨台灣韓語導覽【有聲】</t>
  </si>
  <si>
    <t>9789862488492</t>
  </si>
  <si>
    <t>EZ叢書館編輯部</t>
  </si>
  <si>
    <t>3天搞懂權證買賣（最新增訂版）：1000元就能投資，獲利最多15倍，存款簿多一個0！</t>
  </si>
  <si>
    <t>9789862488485</t>
  </si>
  <si>
    <t>吸睛文案鍊金術：打造業績狂飆的神級爆文</t>
  </si>
  <si>
    <t>9789579054447</t>
  </si>
  <si>
    <t>陳凡</t>
  </si>
  <si>
    <t>金錢解答：你對錢的作為決定你的人生</t>
  </si>
  <si>
    <t>9789579054423</t>
  </si>
  <si>
    <t>康納‧理查森</t>
  </si>
  <si>
    <t>超實用！飯店餐飲英語【有聲】</t>
  </si>
  <si>
    <t>9789579579810</t>
  </si>
  <si>
    <t>好用！暢銷！用中文說越南語【有聲】</t>
  </si>
  <si>
    <t>9789869834025</t>
  </si>
  <si>
    <t>Nguyen Kim Nga．陳依僑</t>
  </si>
  <si>
    <t>痴人之愛</t>
  </si>
  <si>
    <t>9789867645845</t>
  </si>
  <si>
    <t>大牌出版</t>
  </si>
  <si>
    <t>谷崎潤一郎</t>
  </si>
  <si>
    <t>如果生物課都這麼ㄎㄧㄤ！【動物知識噴笑漫畫】豬狗貓激萌演出，笑到你滿地找頭</t>
  </si>
  <si>
    <t>9789863843627</t>
  </si>
  <si>
    <t>野人文化股份有限公司</t>
  </si>
  <si>
    <t>10秒鐘教室（Yan）</t>
  </si>
  <si>
    <t>我們內心的衝突：【是真愛還是自我欺騙、是發自內心還是社會期待⋯⋯】結合榮格、阿德勒、佛洛伊德理論，解開你內在煎熬的療心之作</t>
  </si>
  <si>
    <t>9789570487114</t>
  </si>
  <si>
    <t>小樹文化</t>
  </si>
  <si>
    <t>卡倫．荷妮</t>
  </si>
  <si>
    <t>時代太喧囂，幸好有老子</t>
  </si>
  <si>
    <t>9789863843481</t>
  </si>
  <si>
    <t>汪涌豪</t>
  </si>
  <si>
    <t>高績效人士都在做的8件事</t>
  </si>
  <si>
    <t>9789869744553</t>
  </si>
  <si>
    <t>星出版</t>
  </si>
  <si>
    <t>馬克．艾福隆</t>
  </si>
  <si>
    <t>臺北城中故事：重慶南路街區歷史散步</t>
  </si>
  <si>
    <t>9789865727918</t>
  </si>
  <si>
    <t>左岸文化</t>
  </si>
  <si>
    <t>蘇碩斌， 林月先， 高傳棋， 凌宗魁， 鍾淑敏 等</t>
  </si>
  <si>
    <t>不是孩子愛鬧情緒，是他想說卻不會說！德國幼兒園的小小孩自我表達課</t>
  </si>
  <si>
    <t>9789863843382</t>
  </si>
  <si>
    <t>莊琳君</t>
  </si>
  <si>
    <t>窮體質，富體質</t>
  </si>
  <si>
    <t>9789869744522</t>
  </si>
  <si>
    <t>職人新經濟：手工精神的文藝復興，品味與消費文化的再造</t>
  </si>
  <si>
    <t>9789578654747</t>
  </si>
  <si>
    <t>八旗文化</t>
  </si>
  <si>
    <t>理查・E・歐塞霍</t>
  </si>
  <si>
    <t>繪畫的基本：一枝筆就能畫，零基礎也能輕鬆上手的6堂畫畫課（二版）</t>
  </si>
  <si>
    <t>9789869756747</t>
  </si>
  <si>
    <t>一起來出版</t>
  </si>
  <si>
    <t>莉絲．娥佐格</t>
  </si>
  <si>
    <t>世界越亂，心越靜：讀《莊子》就好</t>
  </si>
  <si>
    <t>9789863843740</t>
  </si>
  <si>
    <t>陳引馳</t>
  </si>
  <si>
    <t>跑步的安全與對策</t>
  </si>
  <si>
    <t>EBK10200011456</t>
  </si>
  <si>
    <t>博學出版社</t>
  </si>
  <si>
    <t>佳樂</t>
  </si>
  <si>
    <t>高普考法學知識與英文（包括中華民國憲法、法學緒論、英文）</t>
  </si>
  <si>
    <t>9789864878451</t>
  </si>
  <si>
    <t>龍宜辰，許願，劉似蓉</t>
  </si>
  <si>
    <t>障礙研究與社會政策</t>
  </si>
  <si>
    <t>9789577325853</t>
  </si>
  <si>
    <t>觀光人類學：旅行對在地文化的深遠影響</t>
  </si>
  <si>
    <t>9789869762748</t>
  </si>
  <si>
    <t>游擊文化股份有限公司</t>
  </si>
  <si>
    <t>厄夫•錢伯斯（Erve Chambers）</t>
  </si>
  <si>
    <t>與幸福有約：美滿家庭七習慣（全新修訂版）</t>
  </si>
  <si>
    <t>9789864796298</t>
  </si>
  <si>
    <t>怎樣解題</t>
  </si>
  <si>
    <t>4713510945322</t>
  </si>
  <si>
    <t>波利亞</t>
  </si>
  <si>
    <t>8秒黃金簡報術：分心世界的溝通祕訣</t>
  </si>
  <si>
    <t>9789864798841</t>
  </si>
  <si>
    <t>保羅．海爾曼（Paul Hellman）</t>
  </si>
  <si>
    <t>邏輯的藝術：融合理性與感性的16堂邏輯思維課</t>
  </si>
  <si>
    <t>9789864798766</t>
  </si>
  <si>
    <t>鄭樂雋（Eugenia Cheng）</t>
  </si>
  <si>
    <t>邏輯學</t>
  </si>
  <si>
    <t>10分鐘完成每件工作：讓你優秀的不是努力，而是方法</t>
  </si>
  <si>
    <t>9789864798827</t>
  </si>
  <si>
    <t>森川亮</t>
  </si>
  <si>
    <t>薩提爾的親子對話：每個孩子，都是我們的孩子</t>
  </si>
  <si>
    <t>9789864798650</t>
  </si>
  <si>
    <t>要忙，就忙得有意義：在時間永遠不夠，事情永遠做不完的年代，選擇忙什麼，比忙完所有事更重要</t>
  </si>
  <si>
    <t>9789578950771</t>
  </si>
  <si>
    <t>蘿拉．范德康（Laura Vanderkam）</t>
  </si>
  <si>
    <t>富媽媽靠存致富股，獲利100％：破解存股迷思，利用安打公式挑出高成長股，判斷買賣時間，還能投資全世界</t>
  </si>
  <si>
    <t>9789578950924</t>
  </si>
  <si>
    <t>5秒法則行動筆記的力量：倒數54321，GO！超效計畫每一天</t>
  </si>
  <si>
    <t>9789865070243</t>
  </si>
  <si>
    <t>梅爾．羅賓斯（Mel Robbins）</t>
  </si>
  <si>
    <t>讓每一次的離職都加分：從離職的念頭中，盤點內在渴望，設計自我實現的藍圖</t>
  </si>
  <si>
    <t>9789865070649</t>
  </si>
  <si>
    <t>朴建鎬（Andy K. Park）</t>
  </si>
  <si>
    <t>不要被這世界的常識KO</t>
  </si>
  <si>
    <t>9789621468888</t>
  </si>
  <si>
    <t>李專</t>
  </si>
  <si>
    <t>韓國大邱</t>
  </si>
  <si>
    <t>9789621469250</t>
  </si>
  <si>
    <t>Joyce Cheuk</t>
  </si>
  <si>
    <t>東南亞經典惹味醬</t>
  </si>
  <si>
    <t>9789621470171</t>
  </si>
  <si>
    <t>Forms Kitchen</t>
  </si>
  <si>
    <t>黃婉秋（Nicole Wong）</t>
  </si>
  <si>
    <t>果療：水果保健養生食療</t>
  </si>
  <si>
    <t>9789621470256</t>
  </si>
  <si>
    <t>党毅，陳虎彪</t>
  </si>
  <si>
    <t>花蓮Travel with V</t>
  </si>
  <si>
    <t>9789621470423</t>
  </si>
  <si>
    <t>小V（麥凱雯）</t>
  </si>
  <si>
    <t>首爾‧京畿道</t>
  </si>
  <si>
    <t>9789621470430</t>
  </si>
  <si>
    <t>緋紅日本：鏡頭下的楓花雪</t>
  </si>
  <si>
    <t>9789621470447</t>
  </si>
  <si>
    <t>金鈴</t>
  </si>
  <si>
    <t>真地道東京！日本通陳美齡私藏Top100</t>
  </si>
  <si>
    <t>9789621470577</t>
  </si>
  <si>
    <t>陳美齡，金子昇平</t>
  </si>
  <si>
    <t>九州親子遊2020</t>
  </si>
  <si>
    <t>9789621470584</t>
  </si>
  <si>
    <t>千一</t>
  </si>
  <si>
    <t>好動旅程：運動全世界</t>
  </si>
  <si>
    <t>9789621470591</t>
  </si>
  <si>
    <t>何海濤</t>
  </si>
  <si>
    <t>你不知道紐西蘭有多慢</t>
  </si>
  <si>
    <t>9789888368846</t>
  </si>
  <si>
    <t>謝宏</t>
  </si>
  <si>
    <t>賞寓言學古文</t>
  </si>
  <si>
    <t>9789888463688</t>
  </si>
  <si>
    <t>中華教育</t>
  </si>
  <si>
    <t>璧華</t>
  </si>
  <si>
    <t>新膝望：退化性膝關節炎</t>
  </si>
  <si>
    <t>9789866292514</t>
  </si>
  <si>
    <t>經典雜誌</t>
  </si>
  <si>
    <t>呂紹睿</t>
  </si>
  <si>
    <t>學習革命的願景：學習共同體的設計與實踐</t>
  </si>
  <si>
    <t>4713510946589</t>
  </si>
  <si>
    <t>佐藤學</t>
  </si>
  <si>
    <t>韓國人為什麼偏要坐地板？！看短文搞懂50種韓國文化，打造韓語閱讀力【有聲】</t>
  </si>
  <si>
    <t>9789862488461</t>
  </si>
  <si>
    <t>魯水晶</t>
  </si>
  <si>
    <t>圖解中國古代哲學：漢至清代篇</t>
  </si>
  <si>
    <t>9789888513871</t>
  </si>
  <si>
    <t>梁光耀</t>
  </si>
  <si>
    <t>日本人的做法</t>
  </si>
  <si>
    <t>9789888570157</t>
  </si>
  <si>
    <t>外星人防禦計劃：地外文明探尋史話</t>
  </si>
  <si>
    <t>9789888570348</t>
  </si>
  <si>
    <t>呃Like心理學：擺脫認同成癮的勒索</t>
  </si>
  <si>
    <t>9789888571963</t>
  </si>
  <si>
    <t>非凡出版</t>
  </si>
  <si>
    <t>求職法術：面試達人之EQ秘技</t>
  </si>
  <si>
    <t>9789888571970</t>
  </si>
  <si>
    <t>黃慧玟</t>
  </si>
  <si>
    <t>9789888572335</t>
  </si>
  <si>
    <t>圖解雜談：快速掌握49項精準聊天秘技</t>
  </si>
  <si>
    <t>9789888572342</t>
  </si>
  <si>
    <t>9789888572359</t>
  </si>
  <si>
    <t>誰是金庸小說武功第一人？</t>
  </si>
  <si>
    <t>9789888618002</t>
  </si>
  <si>
    <t>陳廣隆</t>
  </si>
  <si>
    <t>如果愛......還有記憶</t>
  </si>
  <si>
    <t>9789888618255</t>
  </si>
  <si>
    <t>呂書練</t>
  </si>
  <si>
    <t>印傭入廚手記：慳慳地煮好餸</t>
  </si>
  <si>
    <t>9789621469601</t>
  </si>
  <si>
    <t>Feliz Chan</t>
  </si>
  <si>
    <t>新型冠狀病毒感染肺炎防護讀本</t>
  </si>
  <si>
    <t>9789621471949</t>
  </si>
  <si>
    <t>廣東省疾病預防控制中心，萬里機構編輯委員會</t>
  </si>
  <si>
    <t>2020</t>
  </si>
  <si>
    <t>你的思想決定業力：你的靈魂深處有什麼，就吸引什麼！</t>
  </si>
  <si>
    <t>9789869768047</t>
  </si>
  <si>
    <t>詹姆斯•艾倫（James Allen）</t>
  </si>
  <si>
    <t>秘修學徒的高等靈性修練法門：接通靈性世界、領悟生命真義的靈修指南</t>
  </si>
  <si>
    <t>9789869851305</t>
  </si>
  <si>
    <t>魯道夫．史代納（Rudolf Steiner）</t>
  </si>
  <si>
    <t>空橋上的少年</t>
  </si>
  <si>
    <t>9789863571674</t>
  </si>
  <si>
    <t>蔡伯鑫</t>
  </si>
  <si>
    <t>我們的搖滾樂</t>
  </si>
  <si>
    <t>9789869762762</t>
  </si>
  <si>
    <t>熊一蘋</t>
  </si>
  <si>
    <t>音樂</t>
  </si>
  <si>
    <t>GEPT 全民英檢模擬測驗題庫．初級【有聲】</t>
  </si>
  <si>
    <t>9789579579520</t>
  </si>
  <si>
    <t>馬格．保羅基</t>
  </si>
  <si>
    <t>GEPT 全民英檢模擬測驗題庫．中級（初級複試）【有聲】</t>
  </si>
  <si>
    <t>9789579579537</t>
  </si>
  <si>
    <t>何衣．菲利普</t>
  </si>
  <si>
    <t>新日檢N5必考文法：模擬測驗題庫＋解析大全【有聲】</t>
  </si>
  <si>
    <t>9789579579551</t>
  </si>
  <si>
    <t>田中紀子，渡邊由里</t>
  </si>
  <si>
    <t>美式思考，自然流利！3000句英語就能和外國人輕鬆聊天【有聲】</t>
  </si>
  <si>
    <t>9789579579599</t>
  </si>
  <si>
    <t>施孝昌，珍妮芙</t>
  </si>
  <si>
    <t>金色證書：全新 TOEIC 900分必考單字【有聲】</t>
  </si>
  <si>
    <t>9789579579605</t>
  </si>
  <si>
    <t>張小怡， Johnson Mo</t>
  </si>
  <si>
    <t>突破900分：全新多益必考核心單字【有聲】</t>
  </si>
  <si>
    <t>9789579579728</t>
  </si>
  <si>
    <t>突破900分：全新多益必考核心文法</t>
  </si>
  <si>
    <t>9789579579735</t>
  </si>
  <si>
    <t>全民英檢初級寫作訓練【有聲】</t>
  </si>
  <si>
    <t>9789579579742</t>
  </si>
  <si>
    <t>塔拉麥克，張小怡</t>
  </si>
  <si>
    <t>7天學好流利英語會話：會話．聽力．口說，一學就會【有聲】</t>
  </si>
  <si>
    <t>9789869742528</t>
  </si>
  <si>
    <t>突破900分全新TOEIC必考單字【有聲】</t>
  </si>
  <si>
    <t>9789869742542</t>
  </si>
  <si>
    <t>美國老師教你輕鬆說英語【有聲】</t>
  </si>
  <si>
    <t>9789869742559</t>
  </si>
  <si>
    <t>最新英語會考2000單【有聲】</t>
  </si>
  <si>
    <t>9789869742580</t>
  </si>
  <si>
    <t>張瑪麗，湯姆斯</t>
  </si>
  <si>
    <t>超好學！用中文學英語單字【有聲】</t>
  </si>
  <si>
    <t>9789869742597</t>
  </si>
  <si>
    <t>全新 TOEIC 900分必考單字＋文法【有聲】</t>
  </si>
  <si>
    <t>9789579579681</t>
  </si>
  <si>
    <t>新日檢N4必考文法：從零開始，8週通過檢定【有聲】</t>
  </si>
  <si>
    <t>9789579579544</t>
  </si>
  <si>
    <t>田中紀子，杉本愛子</t>
  </si>
  <si>
    <t>7天學好英語聽力和會話：好聽力！好流利！說英文，So Easy！【有聲】</t>
  </si>
  <si>
    <t>9789869742511</t>
  </si>
  <si>
    <t>全民英檢初級口說能力【有聲】</t>
  </si>
  <si>
    <t>9789579579759</t>
  </si>
  <si>
    <t>何衣菲利</t>
  </si>
  <si>
    <t>超好學 ！用中文學韓語單字【有聲】</t>
  </si>
  <si>
    <t>9789579579803</t>
  </si>
  <si>
    <t>Da－Jun Lin，朴永美</t>
  </si>
  <si>
    <t>迷局：謀殺時間</t>
  </si>
  <si>
    <t>9789576803536</t>
  </si>
  <si>
    <t>王梓屹</t>
  </si>
  <si>
    <t>人工智慧技術進步對勞動就業的影響研究</t>
  </si>
  <si>
    <t>9789576803673</t>
  </si>
  <si>
    <t>沈紅兵</t>
  </si>
  <si>
    <t>新媒體概論</t>
  </si>
  <si>
    <t>9789576819988</t>
  </si>
  <si>
    <t>周茂君</t>
  </si>
  <si>
    <t>現代個體經濟學</t>
  </si>
  <si>
    <t>9789576803895</t>
  </si>
  <si>
    <t>UI設計</t>
  </si>
  <si>
    <t>9789577357557</t>
  </si>
  <si>
    <t>張劍，李曼丹</t>
  </si>
  <si>
    <t>如何用英文進行國際商務談判</t>
  </si>
  <si>
    <t>9789577358011</t>
  </si>
  <si>
    <t>溫晶晶</t>
  </si>
  <si>
    <t>旅遊項目：投資．開發．運營</t>
  </si>
  <si>
    <t>9789577359346</t>
  </si>
  <si>
    <t>學思達與師生對話：以學思達為外功、薩提爾為內力，讓教室成為沒有邊界的舞台</t>
  </si>
  <si>
    <t>9789864799251</t>
  </si>
  <si>
    <t>郭進成，馬琇芬</t>
  </si>
  <si>
    <t>99%的人輸在不懂拒絕：拒絕的話要怎麼說，你優雅，他溫暖；或只用一個動作，對方就自動放棄又不傷和氣</t>
  </si>
  <si>
    <t>9789579654289</t>
  </si>
  <si>
    <t>大是文化</t>
  </si>
  <si>
    <t>李勁</t>
  </si>
  <si>
    <t>重修舊好</t>
  </si>
  <si>
    <t>9789864453054</t>
  </si>
  <si>
    <t>廖智賢</t>
  </si>
  <si>
    <t>匈牙利旅圖攻略：布達佩斯╳16座大城小鎮</t>
  </si>
  <si>
    <t>9789864453085</t>
  </si>
  <si>
    <t>粟子</t>
  </si>
  <si>
    <t>當我選擇了旅居歐洲</t>
  </si>
  <si>
    <t>9789864453122</t>
  </si>
  <si>
    <t>李懿祺</t>
  </si>
  <si>
    <t>定居寶島‧居住篇</t>
  </si>
  <si>
    <t>9789864453160</t>
  </si>
  <si>
    <t>傑拉德，黃文彪，林靚，藍色水銀，羅伊 等</t>
  </si>
  <si>
    <t>台灣阿嬤好生活：碧山巖下樂齡誌</t>
  </si>
  <si>
    <t>9789864453177</t>
  </si>
  <si>
    <t>王素真</t>
  </si>
  <si>
    <t>不說話的女孩：雖然我們有選擇性緘默症，但是有話想說</t>
  </si>
  <si>
    <t>9789864453184</t>
  </si>
  <si>
    <t>Rochelle，Ayaha</t>
  </si>
  <si>
    <t>用心理學發現微幸福</t>
  </si>
  <si>
    <t>9789864491742</t>
  </si>
  <si>
    <t>蔡宇哲，潘怡格</t>
  </si>
  <si>
    <t>另眼看御宅2：熱血二次元的動漫部落格</t>
  </si>
  <si>
    <t>9789578614291</t>
  </si>
  <si>
    <t>蔡明叡 等</t>
  </si>
  <si>
    <t>致，茫人們：21 篇陪你走出迷茫、熬出人生好滋味的心靈雞湯</t>
  </si>
  <si>
    <t>9789869025577</t>
  </si>
  <si>
    <t>十字星球文創社</t>
  </si>
  <si>
    <t>鍾興叡</t>
  </si>
  <si>
    <t>戰後初期的臺灣（1945─1960s）</t>
  </si>
  <si>
    <t>9789860460742</t>
  </si>
  <si>
    <t>國史館</t>
  </si>
  <si>
    <t>吳俊瑩，何鳳嬌，林正慧，林秋敏，黃翔瑜，薛月順</t>
  </si>
  <si>
    <t>2015</t>
  </si>
  <si>
    <t>獅吼：《雄獅美術》發展史口述訪談</t>
  </si>
  <si>
    <t>9789860255911</t>
  </si>
  <si>
    <t>陳曼華</t>
  </si>
  <si>
    <t>2010</t>
  </si>
  <si>
    <t>樂崇輝居士訪談錄</t>
  </si>
  <si>
    <t>9789860369441</t>
  </si>
  <si>
    <t>卓遵宏，侯坤宏</t>
  </si>
  <si>
    <t>2013</t>
  </si>
  <si>
    <t>道海老和尚訪談錄</t>
  </si>
  <si>
    <t>9789860374889</t>
  </si>
  <si>
    <t>法藏法師等</t>
  </si>
  <si>
    <t>我與中華佛寺協會：林蓉芝居士訪談錄</t>
  </si>
  <si>
    <t>9789860414844</t>
  </si>
  <si>
    <t>侯坤宏，江燦騰，卓遵宏，郭麗娟</t>
  </si>
  <si>
    <t>2014</t>
  </si>
  <si>
    <t>六十感恩紀：惠敏法師訪談錄</t>
  </si>
  <si>
    <t>9789860418194</t>
  </si>
  <si>
    <t>侯坤宏，卓遵宏</t>
  </si>
  <si>
    <t>天方學涯：趙錫麟先生訪談錄</t>
  </si>
  <si>
    <t>9789860434200</t>
  </si>
  <si>
    <t>趙錫麟，張中復</t>
  </si>
  <si>
    <t>陳誠先生回憶錄：抗日戰爭〈上〉</t>
  </si>
  <si>
    <t>9570251905_1</t>
  </si>
  <si>
    <t>何智霖</t>
  </si>
  <si>
    <t>陳誠先生回憶錄：抗日戰爭〈下〉</t>
  </si>
  <si>
    <t>9570251905_2</t>
  </si>
  <si>
    <t>清入關前與朝鮮往來國書彙編（1619－1643）</t>
  </si>
  <si>
    <t>9570258071</t>
  </si>
  <si>
    <t>張存武，葉泉宏</t>
  </si>
  <si>
    <t>2000</t>
  </si>
  <si>
    <t>中國外交史</t>
  </si>
  <si>
    <t>慈悲與殘忍：告別人間的困境</t>
  </si>
  <si>
    <t>9789869379595</t>
  </si>
  <si>
    <t>醫療財團法人辜公亮基金會和信治癌中心醫院</t>
  </si>
  <si>
    <t>和信治癌中心醫院文教部</t>
  </si>
  <si>
    <t>你哭過嗎？：哭泣與眼淚的文化觀察</t>
  </si>
  <si>
    <t>9789869379588</t>
  </si>
  <si>
    <t>企圖心：斯利姆的由逆境爬出的技巧</t>
  </si>
  <si>
    <t>9789867658562</t>
  </si>
  <si>
    <t>丹陽文化有限公司</t>
  </si>
  <si>
    <t>吉田助</t>
  </si>
  <si>
    <t>怎麼賺比較快</t>
  </si>
  <si>
    <t>EBK10200010821</t>
  </si>
  <si>
    <t>羅守至</t>
  </si>
  <si>
    <t>活著，就有好事發生</t>
  </si>
  <si>
    <t>9789869494175</t>
  </si>
  <si>
    <t>颶風與癌症</t>
  </si>
  <si>
    <t>9789869494182</t>
  </si>
  <si>
    <t>遠見特刊：愛護地球 跟你很有關係</t>
  </si>
  <si>
    <t>4711225318929_0034</t>
  </si>
  <si>
    <t>遠見天下文化出版股份有限公司</t>
  </si>
  <si>
    <t>20200401</t>
  </si>
  <si>
    <t>病人不受安慰，怎麼辦？</t>
  </si>
  <si>
    <t>9789869444569</t>
  </si>
  <si>
    <t>服務業韓國語</t>
  </si>
  <si>
    <t>EBK10200010877</t>
  </si>
  <si>
    <t>韓語村企業社</t>
  </si>
  <si>
    <t>帶著韓國好友遊香港</t>
  </si>
  <si>
    <t>EBK10200010879</t>
  </si>
  <si>
    <t>韓國人都這樣過</t>
  </si>
  <si>
    <t>EBK10200010881</t>
  </si>
  <si>
    <t>韓國大學生都這樣過：校園韓國語</t>
  </si>
  <si>
    <t>EBK10200010910</t>
  </si>
  <si>
    <t>韓語村編輯部</t>
  </si>
  <si>
    <t>大學生心理健康</t>
  </si>
  <si>
    <t>9789864927944</t>
  </si>
  <si>
    <t>林靜</t>
  </si>
  <si>
    <t>現代心理學理論與實踐</t>
  </si>
  <si>
    <t>EBK10200010939</t>
  </si>
  <si>
    <t>宗文舉，石鳳妍，詹啟生</t>
  </si>
  <si>
    <t>落葉：徐志摩作品精選</t>
  </si>
  <si>
    <t>EBK10200010950</t>
  </si>
  <si>
    <t>蕭楓</t>
  </si>
  <si>
    <t>中國文學別集</t>
  </si>
  <si>
    <t>腰肌勞損：輕鬆緩解腰痛</t>
  </si>
  <si>
    <t>9789864660339</t>
  </si>
  <si>
    <t>徐立</t>
  </si>
  <si>
    <t>新聞英語高頻詞</t>
  </si>
  <si>
    <t>9789864929207</t>
  </si>
  <si>
    <t>金利</t>
  </si>
  <si>
    <t>讓生命悄悄告訴你</t>
  </si>
  <si>
    <t>9789864928743</t>
  </si>
  <si>
    <t>黃萬華</t>
  </si>
  <si>
    <t>我的鑽石人生</t>
  </si>
  <si>
    <t>9789864928835</t>
  </si>
  <si>
    <t>笑非</t>
  </si>
  <si>
    <t>藝術、科學與文化創新</t>
  </si>
  <si>
    <t>9789864928903</t>
  </si>
  <si>
    <t>財富靈感</t>
  </si>
  <si>
    <t>9789864928767</t>
  </si>
  <si>
    <t>陳亞輝</t>
  </si>
  <si>
    <t>拿什麼超越自己：工作那些事兒</t>
  </si>
  <si>
    <t>9789864928828</t>
  </si>
  <si>
    <t>周俊宏</t>
  </si>
  <si>
    <t>向上管理：如何正確彙報工作？</t>
  </si>
  <si>
    <t>9789865603755</t>
  </si>
  <si>
    <t>蔣巍巍</t>
  </si>
  <si>
    <t>商業模式創新：探索商業模式的未來之路</t>
  </si>
  <si>
    <t>9789865989972</t>
  </si>
  <si>
    <t>陳華平</t>
  </si>
  <si>
    <t>在20歲懂得9件事</t>
  </si>
  <si>
    <t>9789864925094</t>
  </si>
  <si>
    <t>一帆</t>
  </si>
  <si>
    <t>如何煉就職場達人</t>
  </si>
  <si>
    <t>9789864920556</t>
  </si>
  <si>
    <t>馬銀文</t>
  </si>
  <si>
    <t>易經中的謀略之道</t>
  </si>
  <si>
    <t>9789864920044</t>
  </si>
  <si>
    <t>思路廣一點，出路多一點</t>
  </si>
  <si>
    <t>9789864920419</t>
  </si>
  <si>
    <t>席海燕</t>
  </si>
  <si>
    <t>了不起的朋友圈</t>
  </si>
  <si>
    <t>9789864922772</t>
  </si>
  <si>
    <t>劉子婧</t>
  </si>
  <si>
    <t>懵懂歲月</t>
  </si>
  <si>
    <t>9789864925018</t>
  </si>
  <si>
    <t>石可遇</t>
  </si>
  <si>
    <t>從身體語言察人心</t>
  </si>
  <si>
    <t>9789864921690</t>
  </si>
  <si>
    <t>石地</t>
  </si>
  <si>
    <t>狐貍的智慧管理</t>
  </si>
  <si>
    <t>9789864923212</t>
  </si>
  <si>
    <t>成就最好的自己</t>
  </si>
  <si>
    <t>9789864922642</t>
  </si>
  <si>
    <t>陶紅亮</t>
  </si>
  <si>
    <t>我和這個世界不一樣</t>
  </si>
  <si>
    <t>9789864922109</t>
  </si>
  <si>
    <t>張小權</t>
  </si>
  <si>
    <t>贏在第一年</t>
  </si>
  <si>
    <t>9789864921973</t>
  </si>
  <si>
    <t>李現梅</t>
  </si>
  <si>
    <t>品牌視域下的文化產業發展：基於低碳轉型的思考</t>
  </si>
  <si>
    <t>9789864923496</t>
  </si>
  <si>
    <t>陸小成</t>
  </si>
  <si>
    <t>應用科學總論</t>
  </si>
  <si>
    <t>區域低碳創新繫統理論與實踐研究：基於全球氣候變化的思考</t>
  </si>
  <si>
    <t>9789864921669</t>
  </si>
  <si>
    <t>缺碘大危機</t>
  </si>
  <si>
    <t>9789869372497</t>
  </si>
  <si>
    <t>琳恩•法洛（Lynne Farrow）</t>
  </si>
  <si>
    <t>阿Q正傳</t>
  </si>
  <si>
    <t>9789865862978</t>
  </si>
  <si>
    <t>魯迅</t>
  </si>
  <si>
    <t>狂人日記</t>
  </si>
  <si>
    <t>9789865862992</t>
  </si>
  <si>
    <t>兩岸三地公司法主要詞彙</t>
  </si>
  <si>
    <t>9789629372859</t>
  </si>
  <si>
    <t>陳可欣</t>
  </si>
  <si>
    <t>看電影與拍電影</t>
  </si>
  <si>
    <t>9789629373153</t>
  </si>
  <si>
    <t>趙崇基</t>
  </si>
  <si>
    <t>感動與轟動：名人的卓越演講</t>
  </si>
  <si>
    <t>EBK10200011035</t>
  </si>
  <si>
    <t>御璽動向育樂有限公司</t>
  </si>
  <si>
    <t>陳櫟宇</t>
  </si>
  <si>
    <t>脊療：90％的痠痛都會消失</t>
  </si>
  <si>
    <t>9789865962463</t>
  </si>
  <si>
    <t>源樺文化</t>
  </si>
  <si>
    <t>高海波</t>
  </si>
  <si>
    <t>燉補湯養生祕密：百大健康食物＆滋補藥材全公開</t>
  </si>
  <si>
    <t>9789863733966</t>
  </si>
  <si>
    <t>米開朗基羅</t>
  </si>
  <si>
    <t>9789864490905</t>
  </si>
  <si>
    <t>Google雲端平台實作手冊：Google雲端功能一點就通</t>
  </si>
  <si>
    <t>9789864342174</t>
  </si>
  <si>
    <t>蘇培欣，胡際善，洪宜禎</t>
  </si>
  <si>
    <t>大數據時代必學的超吸睛視覺化工具與技術：Excel＋Tableau成功晉升資料分析師</t>
  </si>
  <si>
    <t>9789864342563</t>
  </si>
  <si>
    <t>彭其捷</t>
  </si>
  <si>
    <t>關鍵溝通力：掌握關鍵溝通，笑傲職場江湖</t>
  </si>
  <si>
    <t>9789865603144</t>
  </si>
  <si>
    <t>白曉亮</t>
  </si>
  <si>
    <t>解讀時空『基因』密碼：疾病有數</t>
  </si>
  <si>
    <t>9789621463029</t>
  </si>
  <si>
    <t>圓方出版社（香港）有限公司</t>
  </si>
  <si>
    <t>陸致極</t>
  </si>
  <si>
    <t>喚醒你的力量：一個來自華爾街的財富傳奇</t>
  </si>
  <si>
    <t>9789869599603</t>
  </si>
  <si>
    <t>（美）克里斯汀‧拉爾森（Christian Larsson）</t>
  </si>
  <si>
    <t>家居儲藏與收納</t>
  </si>
  <si>
    <t>9789864929900</t>
  </si>
  <si>
    <t>美好家園</t>
  </si>
  <si>
    <t>家養綠植：裝飾‧培育‧欣賞</t>
  </si>
  <si>
    <t>9789578606111</t>
  </si>
  <si>
    <t>家裝集市：地面、天花板1000例</t>
  </si>
  <si>
    <t>9789577353337</t>
  </si>
  <si>
    <t>《家裝集市》編委會</t>
  </si>
  <si>
    <t>家裝集市：旺家宜忌1000例</t>
  </si>
  <si>
    <t>9789577353344</t>
  </si>
  <si>
    <t>家裝集市：主題背景牆1000例</t>
  </si>
  <si>
    <t>9789577353351</t>
  </si>
  <si>
    <t>第一次就愛上鈎針編織</t>
  </si>
  <si>
    <t>9789864929870</t>
  </si>
  <si>
    <t>潘美伶</t>
  </si>
  <si>
    <t>解讀家居細節設計：視聽牆</t>
  </si>
  <si>
    <t>9789577353207</t>
  </si>
  <si>
    <t>李江軍</t>
  </si>
  <si>
    <t>精彩樣板間詳解800例：玄關‧餐廳</t>
  </si>
  <si>
    <t>9789577353276</t>
  </si>
  <si>
    <t>本書編委會</t>
  </si>
  <si>
    <t>精彩樣板間詳解：臥室‧書房</t>
  </si>
  <si>
    <t>9789578606562</t>
  </si>
  <si>
    <t>精彩樣板間詳解：客廳‧走廊</t>
  </si>
  <si>
    <t>9789578606586</t>
  </si>
  <si>
    <t>精彩樣板間詳解：廚房‧衛浴‧其他</t>
  </si>
  <si>
    <t>9789578606579</t>
  </si>
  <si>
    <t>《精彩樣板間詳解800例》編委會</t>
  </si>
  <si>
    <t>純真年代（中文導讀英文版）</t>
  </si>
  <si>
    <t>9789864926794</t>
  </si>
  <si>
    <t>［美］伊蒂絲‧華頓</t>
  </si>
  <si>
    <t>發明的故事（雙語版）</t>
  </si>
  <si>
    <t>9789864928415</t>
  </si>
  <si>
    <t>亨德里克‧威廉‧房龍</t>
  </si>
  <si>
    <t>華語真好玩：種族和諧日</t>
  </si>
  <si>
    <t>9789860530797</t>
  </si>
  <si>
    <t>國立屏東大學</t>
  </si>
  <si>
    <t>中藥材養生食療方</t>
  </si>
  <si>
    <t>4715443040587</t>
  </si>
  <si>
    <t>葉翹</t>
  </si>
  <si>
    <t>藥膳對症食療事典</t>
  </si>
  <si>
    <t>4715443040594</t>
  </si>
  <si>
    <t>洪尚綱，郭威均，紀戊霖</t>
  </si>
  <si>
    <t>排濕瘦身法：韓國當紅9天瘦身飲食計畫</t>
  </si>
  <si>
    <t>9789869476737</t>
  </si>
  <si>
    <t>李京姬</t>
  </si>
  <si>
    <t>權力遊戲的極限生存法則：透視劇集裡爭得你死我活的人物群象，汲取深藏在醜陋背後的險惡救贖</t>
  </si>
  <si>
    <t>9789869476744</t>
  </si>
  <si>
    <t>崔維斯‧蘭里（Travis Langley）</t>
  </si>
  <si>
    <t>筋膜線身體地圖：修復‧活化‧鍛鍊，3階段提升主宰人體關鍵動作的8條筋膜線，釋放全身疼痛，提升運動表現</t>
  </si>
  <si>
    <t>9789869501842</t>
  </si>
  <si>
    <t>凃俐雯</t>
  </si>
  <si>
    <t>總是精神百倍的人，吃的跟你不一樣？</t>
  </si>
  <si>
    <t>9789869547307</t>
  </si>
  <si>
    <t>柴崎真木</t>
  </si>
  <si>
    <t>名師壓箱秘笈：教育心理學</t>
  </si>
  <si>
    <t>9789863749394</t>
  </si>
  <si>
    <t>舒懷</t>
  </si>
  <si>
    <t>澳大利亞玩全攻略（圖文全彩版）</t>
  </si>
  <si>
    <t>9789577353139</t>
  </si>
  <si>
    <t>行者無疆工作室</t>
  </si>
  <si>
    <t>大洋洲史地</t>
  </si>
  <si>
    <t>一寸一寸暖妳</t>
  </si>
  <si>
    <t>9789577352682</t>
  </si>
  <si>
    <t>朱成玉</t>
  </si>
  <si>
    <t>這段感情只對妳我有意義</t>
  </si>
  <si>
    <t>9789577353023</t>
  </si>
  <si>
    <t>涼月滿天</t>
  </si>
  <si>
    <t>我只要此生的你</t>
  </si>
  <si>
    <t>9789575630089</t>
  </si>
  <si>
    <t>壽含章</t>
  </si>
  <si>
    <t>人性與個性的邏輯</t>
  </si>
  <si>
    <t>9789577352323</t>
  </si>
  <si>
    <t>孟慶祥</t>
  </si>
  <si>
    <t>泰國玩全攻略（圖文全彩版）</t>
  </si>
  <si>
    <t>9789577353054</t>
  </si>
  <si>
    <t>你的聽力受損了嗎？：台灣將近10％人口聽力受損！</t>
  </si>
  <si>
    <t>9789869562904</t>
  </si>
  <si>
    <t>新自然主義股份有限公司</t>
  </si>
  <si>
    <t>余仁方</t>
  </si>
  <si>
    <t>健檢做完，然後呢？：從自然醫學觀點，拆解數字真相，掌握對症處方，找回健康！</t>
  </si>
  <si>
    <t>9789576968440</t>
  </si>
  <si>
    <t>陳俊旭</t>
  </si>
  <si>
    <t>9789863584292</t>
  </si>
  <si>
    <t>9789863585077</t>
  </si>
  <si>
    <t>聚光燈外：李昂小說論集</t>
  </si>
  <si>
    <t>9789864781027</t>
  </si>
  <si>
    <t>萬卷樓圖書股份有限公司</t>
  </si>
  <si>
    <t>戴華萱</t>
  </si>
  <si>
    <t>半百上學堂：北大家書集</t>
  </si>
  <si>
    <t>9789863585787</t>
  </si>
  <si>
    <t>黃敏警</t>
  </si>
  <si>
    <t>9789863585701</t>
  </si>
  <si>
    <t>紫微斗數一點通：時來運轉‧趨吉避凶</t>
  </si>
  <si>
    <t>9789864139576</t>
  </si>
  <si>
    <t>姚本軍</t>
  </si>
  <si>
    <t>10大健康食物排行榜</t>
  </si>
  <si>
    <t>4715443040945</t>
  </si>
  <si>
    <t>陳進明，李克成，蕭千祐</t>
  </si>
  <si>
    <t>電鍋料理王：120道電鍋好菜‧蒸煮燒燜一鍋搞定</t>
  </si>
  <si>
    <t>4715443040600</t>
  </si>
  <si>
    <t>郭子儀，陳冠廷，陳彥志，黃家洋</t>
  </si>
  <si>
    <t>說話不能太白癡2：社交達人速成班開課囉！</t>
  </si>
  <si>
    <t>9789864110612</t>
  </si>
  <si>
    <t>讓你受歡迎到嫑嫑的人際關係學</t>
  </si>
  <si>
    <t>9789864110636</t>
  </si>
  <si>
    <t>賴志清</t>
  </si>
  <si>
    <t>最到位的上班族星座╳血型╳九型人格書</t>
  </si>
  <si>
    <t>9789864110650</t>
  </si>
  <si>
    <t>芭芭拉‧馮</t>
  </si>
  <si>
    <t>創造：《個人與群體事件的本質》讀書會3</t>
  </si>
  <si>
    <t>9789869417808</t>
  </si>
  <si>
    <t>賽斯文化事業有限公司</t>
  </si>
  <si>
    <t>許添盛，李宜懃</t>
  </si>
  <si>
    <t>行動：《個人與群體事件的本質》讀書會4</t>
  </si>
  <si>
    <t>9789869417839</t>
  </si>
  <si>
    <t>心心相印：我的心靈經驗與修行</t>
  </si>
  <si>
    <t>9789869417822</t>
  </si>
  <si>
    <t>陳嘉珍</t>
  </si>
  <si>
    <t>《新技術經濟趨勢》VR簡史：讀懂虛擬實境大趨勢</t>
  </si>
  <si>
    <t>EBK10200011132</t>
  </si>
  <si>
    <t>劉丹</t>
  </si>
  <si>
    <t>名醫教您：以食為藥是最聰明的治癌新觀念</t>
  </si>
  <si>
    <t>9789865756765</t>
  </si>
  <si>
    <t>9789863584841</t>
  </si>
  <si>
    <t>跨越過百年天擇：優活自體DNA</t>
  </si>
  <si>
    <t>9789863585510</t>
  </si>
  <si>
    <t>義犬：重情家犬刻骨銘心的艱難抉擇，人犬之間感人肺腑的曠世傳奇</t>
  </si>
  <si>
    <t>9789577353795</t>
  </si>
  <si>
    <t>金曾豪</t>
  </si>
  <si>
    <t>9789863584865</t>
  </si>
  <si>
    <t>9789863584933</t>
  </si>
  <si>
    <t>古典詩詞風景：一起漫步在唐至清代一〇二首詩詞山水間</t>
  </si>
  <si>
    <t>9789869279055</t>
  </si>
  <si>
    <t>朵雲文化出版有限公司</t>
  </si>
  <si>
    <t>夏玉露</t>
  </si>
  <si>
    <t>中國文學總集</t>
  </si>
  <si>
    <t>實用葡萄酒寶典</t>
  </si>
  <si>
    <t>9789575633042</t>
  </si>
  <si>
    <t>法國藍帶廚藝學院（Le Cordon Bleu）</t>
  </si>
  <si>
    <t>稅務相關法規概要（包括所得稅法、稅捐稽徵法、加值型及非加值型）</t>
  </si>
  <si>
    <t>9789864873203</t>
  </si>
  <si>
    <t>方君</t>
  </si>
  <si>
    <t>會計學概要（含國際會計準則IFRS）</t>
  </si>
  <si>
    <t>9789864873012</t>
  </si>
  <si>
    <t>賦誠</t>
  </si>
  <si>
    <t>活著就為著等候死的到來：莫大短篇小說選集</t>
  </si>
  <si>
    <t>9789865701840</t>
  </si>
  <si>
    <t>莫大</t>
  </si>
  <si>
    <t>精英不能翹的課：哈佛決策</t>
  </si>
  <si>
    <t>EBK10200011172</t>
  </si>
  <si>
    <t>張全</t>
  </si>
  <si>
    <t>我已決定溶解自己 I Decided to Dissolve</t>
  </si>
  <si>
    <t>9789882370258</t>
  </si>
  <si>
    <t>哈維爾•貝略</t>
  </si>
  <si>
    <t>死不回頭 Never Turning Back</t>
  </si>
  <si>
    <t>9789882370357</t>
  </si>
  <si>
    <t>崔健</t>
  </si>
  <si>
    <t>玫瑰變奏曲 Variation on Roses</t>
  </si>
  <si>
    <t>9789882370401</t>
  </si>
  <si>
    <t>努諾•朱迪斯</t>
  </si>
  <si>
    <t>赤足的靈魂 Barefoot Souls</t>
  </si>
  <si>
    <t>9789882370425</t>
  </si>
  <si>
    <t>馬蘭•阿勒瑪斯麗</t>
  </si>
  <si>
    <t>逆流而行 Counter Position</t>
  </si>
  <si>
    <t>9789882370470</t>
  </si>
  <si>
    <t>安雅•烏德勒</t>
  </si>
  <si>
    <t>【能】怎麼轉：啟動臺灣能源轉型鑰匙</t>
  </si>
  <si>
    <t>9789860518863</t>
  </si>
  <si>
    <t>國立臺灣大學社會科學院風險社會與政策研究中心（巨流</t>
  </si>
  <si>
    <t>周桂田，張國暉</t>
  </si>
  <si>
    <t>老，自在：50後人生的八堂必修課</t>
  </si>
  <si>
    <t>9789869464567</t>
  </si>
  <si>
    <t>邱天助</t>
  </si>
  <si>
    <t>為什麼有人喝咖啡不加糖：品嘗最真實的原味生活</t>
  </si>
  <si>
    <t>9789869362382</t>
  </si>
  <si>
    <t>敲療－經絡對位敲打法：比拍打更有效，比刀療更安全！第一本完整介紹經絡原理的治痠止痛圖解書</t>
  </si>
  <si>
    <t>9789578950221</t>
  </si>
  <si>
    <t>王金信，李可晴</t>
  </si>
  <si>
    <t>轉背，最強鬆筋解痛法：每日三次扭背整脊，調整自律神經平衡，消除長年肩痠、背痛、腰疼的惱人痼疾</t>
  </si>
  <si>
    <t>9789578950153</t>
  </si>
  <si>
    <t>石垣英俊</t>
  </si>
  <si>
    <t>願望煉金術：即刻頓悟，心靈科學之父啟發內在力量的精采對話</t>
  </si>
  <si>
    <t>9789869629232</t>
  </si>
  <si>
    <t>珍娜維弗．貝倫德（Geneviève Behrend）</t>
  </si>
  <si>
    <t>我的凸肚不見了！：植化素新飲食</t>
  </si>
  <si>
    <t>9789869462204</t>
  </si>
  <si>
    <t>金塊文化事業有限公司</t>
  </si>
  <si>
    <t>林佳靜，孫崇發</t>
  </si>
  <si>
    <t>人格障礙解碼</t>
  </si>
  <si>
    <t>9789620441134</t>
  </si>
  <si>
    <t>北海道單車導賞線</t>
  </si>
  <si>
    <t>9789621464248</t>
  </si>
  <si>
    <t>無料達人Carmen Tang</t>
  </si>
  <si>
    <t>九州單車導賞線</t>
  </si>
  <si>
    <t>9789621464255</t>
  </si>
  <si>
    <t>社創群英5：以社會創新改變世界的人</t>
  </si>
  <si>
    <t>9789887723158</t>
  </si>
  <si>
    <t>雲起文化出版公司</t>
  </si>
  <si>
    <t>祥子的微笑</t>
  </si>
  <si>
    <t>9789570531695</t>
  </si>
  <si>
    <t>崔恩榮（최은영）</t>
  </si>
  <si>
    <t>經絡穴位按摩大全</t>
  </si>
  <si>
    <t>9789869488297</t>
  </si>
  <si>
    <t>查煒</t>
  </si>
  <si>
    <t>「冰箱常備食材」料理百科：40種萬用百搭好食材指南，200道便當菜、家常菜輕鬆上桌</t>
  </si>
  <si>
    <t>9789578950566</t>
  </si>
  <si>
    <t>韓銀子，宋芝炫</t>
  </si>
  <si>
    <t>国货or洋货？中国消费者对商品原产地的认知</t>
  </si>
  <si>
    <t>9787520104241</t>
  </si>
  <si>
    <t>社会科学文献出版社</t>
  </si>
  <si>
    <t>袁胜军</t>
  </si>
  <si>
    <t>从心集</t>
  </si>
  <si>
    <t>9787520104470</t>
  </si>
  <si>
    <t>程汉大</t>
  </si>
  <si>
    <t>界線，讓生命自在飛揚！</t>
  </si>
  <si>
    <t>9789866314728</t>
  </si>
  <si>
    <t>時兆出版社</t>
  </si>
  <si>
    <t>江兒</t>
  </si>
  <si>
    <t>宗祖文化与精准扶贫</t>
  </si>
  <si>
    <t>9787520118699</t>
  </si>
  <si>
    <t>中国文化管理协会新农村文化建设管理委员会</t>
  </si>
  <si>
    <t>邻避冲突解析与源头治理</t>
  </si>
  <si>
    <t>9787520117807</t>
  </si>
  <si>
    <t>张乐</t>
  </si>
  <si>
    <t>“马克思－恩格斯问题”探本</t>
  </si>
  <si>
    <t>9787520118194</t>
  </si>
  <si>
    <t>周世兴</t>
  </si>
  <si>
    <t>中国武术研究报告（No.1）</t>
  </si>
  <si>
    <t>9787520116718</t>
  </si>
  <si>
    <t>平衡城乡发展与财政政策改革</t>
  </si>
  <si>
    <t>9787520115445</t>
  </si>
  <si>
    <t>吳理財，袁方成 等</t>
  </si>
  <si>
    <t>新时代扩大城市文化消费研究</t>
  </si>
  <si>
    <t>9787520120555</t>
  </si>
  <si>
    <t>王健，尹宏，胡燕，徐睿，孙艳 等</t>
  </si>
  <si>
    <t>機械製造學解題攻略大全</t>
  </si>
  <si>
    <t>9789574548200_07</t>
  </si>
  <si>
    <t>鼎文書局股份有限公司</t>
  </si>
  <si>
    <t>風濤之愛</t>
  </si>
  <si>
    <t>9789571608877</t>
  </si>
  <si>
    <t>黎明文化事業股份有限公司</t>
  </si>
  <si>
    <t>汪啟疆</t>
  </si>
  <si>
    <t>人言平話：賞析古代中國六十部平話小說</t>
  </si>
  <si>
    <t>9789571608846</t>
  </si>
  <si>
    <t>Excel VBA巨集的職場效率術：無痛學習VBA程式×步驟式教學錄製巨集×200個範例立即套用</t>
  </si>
  <si>
    <t>9789864342839</t>
  </si>
  <si>
    <t>楊玉文，陳智揚</t>
  </si>
  <si>
    <t>高效率！人資、業務、倉儲、專案經理必學的Excel函數與視覺化圖表完全解析</t>
  </si>
  <si>
    <t>9789864343065</t>
  </si>
  <si>
    <t>黃瀞儀</t>
  </si>
  <si>
    <t>Python網頁程式交易APP實作：Web＋MySQL＋Django</t>
  </si>
  <si>
    <t>9789864343171</t>
  </si>
  <si>
    <t>林萍珍</t>
  </si>
  <si>
    <t>一秒日本：舌尖上の日式美味</t>
  </si>
  <si>
    <t>9789863491842</t>
  </si>
  <si>
    <t>宏碩文化事業股份有限公司</t>
  </si>
  <si>
    <t>行遍天下記者群</t>
  </si>
  <si>
    <t>台南神秘小舖</t>
  </si>
  <si>
    <t>9789863491804</t>
  </si>
  <si>
    <t>英單最精華！地表超濃縮2990個英文單字</t>
  </si>
  <si>
    <t>9789862284001</t>
  </si>
  <si>
    <t>H．Y．語文編輯部</t>
  </si>
  <si>
    <t>出國旅行，一指就通！日文手指書：只要動動手指，免開口也能溝通</t>
  </si>
  <si>
    <t>9789862284032</t>
  </si>
  <si>
    <t>挺、伸、展！最強腰椎舒活枕</t>
  </si>
  <si>
    <t>9789862255179</t>
  </si>
  <si>
    <t>陳勁草</t>
  </si>
  <si>
    <t>史上最強！無限回購！出國日本熱門必買血拚攻略</t>
  </si>
  <si>
    <t>9789862255193</t>
  </si>
  <si>
    <t>張晏清</t>
  </si>
  <si>
    <t>鬆軟餡多！手撕方造型麵包</t>
  </si>
  <si>
    <t>9789863711209</t>
  </si>
  <si>
    <t>吳育娟（Candy）</t>
  </si>
  <si>
    <t>營養師百問百答</t>
  </si>
  <si>
    <t>9789863711315</t>
  </si>
  <si>
    <t>劉素櫻</t>
  </si>
  <si>
    <t>大手牽小手，全家玩遍亞洲5大國：行旅亞洲13城市100景的親子攻略</t>
  </si>
  <si>
    <t>9789862283974</t>
  </si>
  <si>
    <t>Winnie</t>
  </si>
  <si>
    <t>各國人事制度：比較人事制度</t>
  </si>
  <si>
    <t>9789861441733</t>
  </si>
  <si>
    <t>商鼎文化出版社</t>
  </si>
  <si>
    <t>許南雄</t>
  </si>
  <si>
    <t>溝通能力培訓遊戲</t>
  </si>
  <si>
    <t>9789863690672</t>
  </si>
  <si>
    <t>郭寶明</t>
  </si>
  <si>
    <t>非一般的旅行20：老挝</t>
  </si>
  <si>
    <t>9789811184291</t>
  </si>
  <si>
    <t>阿楚出版社</t>
  </si>
  <si>
    <t>阿楚仁波切</t>
  </si>
  <si>
    <t>一定要記住的NEW TOEIC新多益必考單字</t>
  </si>
  <si>
    <t>9789865962647</t>
  </si>
  <si>
    <t>一定會考的NEW TOEIC新多益單字</t>
  </si>
  <si>
    <t>9789865962654</t>
  </si>
  <si>
    <t>深夜食堂超人氣滷味</t>
  </si>
  <si>
    <t>4715443041188</t>
  </si>
  <si>
    <t>劉政良，楊華志，李哲松</t>
  </si>
  <si>
    <t>10大降血脂特效食物</t>
  </si>
  <si>
    <t>9789863734208</t>
  </si>
  <si>
    <t>飯糰．壽司料理王</t>
  </si>
  <si>
    <t>4715443041942</t>
  </si>
  <si>
    <t>王景茹，康鑑文化編輯部</t>
  </si>
  <si>
    <t>從0到1自媒體品牌行銷術</t>
  </si>
  <si>
    <t>9789864139859</t>
  </si>
  <si>
    <t>王靖傑</t>
  </si>
  <si>
    <t>全民英檢中高級必考單字書</t>
  </si>
  <si>
    <t>9789865962784</t>
  </si>
  <si>
    <t>Jim Foster，Christine Webb</t>
  </si>
  <si>
    <t>紳士的品格：切斯特菲爾伯爵給兒子的家書，為人生打底的64個重要建議</t>
  </si>
  <si>
    <t>9789869434959</t>
  </si>
  <si>
    <t>切斯特菲爾伯爵（Lord Chesterfield）</t>
  </si>
  <si>
    <t>完全根治耳鼻喉疾病：眩暈、耳鳴、鼻過敏、咳嗽、打鼾：劉博仁醫師的營養療法奇蹟【增訂版】</t>
  </si>
  <si>
    <t>9789869693738</t>
  </si>
  <si>
    <t>劉博仁</t>
  </si>
  <si>
    <t>留在遠方的雲彩</t>
  </si>
  <si>
    <t>9789577275554</t>
  </si>
  <si>
    <t>魏外揚</t>
  </si>
  <si>
    <t>基督教</t>
  </si>
  <si>
    <t>書鄉夢影</t>
  </si>
  <si>
    <t>9789887827009</t>
  </si>
  <si>
    <t>許定銘</t>
  </si>
  <si>
    <t>十二月初夏</t>
  </si>
  <si>
    <t>9789887866749</t>
  </si>
  <si>
    <t>張偉男</t>
  </si>
  <si>
    <t>風靡全日本，月銷上萬個！迷你彩繪甜甜圈</t>
  </si>
  <si>
    <t>9789863711087</t>
  </si>
  <si>
    <t>王景紅（Brenda）</t>
  </si>
  <si>
    <t>超代謝，經絡淋巴按摩</t>
  </si>
  <si>
    <t>9789863711094</t>
  </si>
  <si>
    <t>連永祥</t>
  </si>
  <si>
    <t>養肝護肝：肝好身體就好，養護肝臟刻不容緩</t>
  </si>
  <si>
    <t>9789864660605</t>
  </si>
  <si>
    <t>胡建鵬</t>
  </si>
  <si>
    <t>懷孕大小事：完美孕產必讀</t>
  </si>
  <si>
    <t>9789864660537</t>
  </si>
  <si>
    <t>許玟慧</t>
  </si>
  <si>
    <t>頂尖流行掃貨嘗鮮EasyGO！東京（18－19年版）</t>
  </si>
  <si>
    <t>9789881474247</t>
  </si>
  <si>
    <t>跨版生活圖書出版</t>
  </si>
  <si>
    <t>Him，跨版生活編輯部</t>
  </si>
  <si>
    <t>魅力情懷潮爆遊EasyGO！香港（18－19年版）</t>
  </si>
  <si>
    <t>9789881474230</t>
  </si>
  <si>
    <t>沙米，李雪熒，湯米，陳亮，跨版生活編輯部</t>
  </si>
  <si>
    <t>Hea玩潮遊嘆世界EasyGO！曼谷（18－19年版）</t>
  </si>
  <si>
    <t>9789881474209</t>
  </si>
  <si>
    <t>Tom Mark</t>
  </si>
  <si>
    <t>中東的美麗與哀愁：以色列、約旦、巴勒斯坦</t>
  </si>
  <si>
    <t>9789861922973</t>
  </si>
  <si>
    <t>蔡晉甄</t>
  </si>
  <si>
    <t>行政學（含概要）</t>
  </si>
  <si>
    <t>9789574547470_11</t>
  </si>
  <si>
    <t>程續</t>
  </si>
  <si>
    <t>本國文學寶典</t>
  </si>
  <si>
    <t>9789574549849_01</t>
  </si>
  <si>
    <t>徐鴻</t>
  </si>
  <si>
    <t>公職論文寫作寶典</t>
  </si>
  <si>
    <t>9789574549856_01</t>
  </si>
  <si>
    <t>極品湯之味：高湯專家Ｘ料理達人，教你用8
種鮮高湯，煮出36道頂級湯料理</t>
  </si>
  <si>
    <t>9789862487945</t>
  </si>
  <si>
    <t>杵島隆太，鵜飼真妃，友利新，日本放送協會／NHK出版</t>
  </si>
  <si>
    <t>逆向飛翔2</t>
  </si>
  <si>
    <t>9789888568017</t>
  </si>
  <si>
    <t>香港撒瑪利亞防止自殺會</t>
  </si>
  <si>
    <t>品味人生12講</t>
  </si>
  <si>
    <t>9789864795499</t>
  </si>
  <si>
    <t>雪花飄落之前：我生命中最後的一課</t>
  </si>
  <si>
    <t>9789864792603</t>
  </si>
  <si>
    <t>瓊瑤</t>
  </si>
  <si>
    <t>鋼琴合作視野之蕭頌聲響世界：以《給鋼琴、小提琴與弦樂四重奏的D大調協奏曲，作品21》為例</t>
  </si>
  <si>
    <t>9789869675895</t>
  </si>
  <si>
    <t>洪珮綺</t>
  </si>
  <si>
    <t>臺灣的後眷村時代：離散經驗與社會想像的重構</t>
  </si>
  <si>
    <t>9789869703055</t>
  </si>
  <si>
    <t>李佩霖</t>
  </si>
  <si>
    <t>地球最後的密碼：上帝的名片</t>
  </si>
  <si>
    <t>9789888490004</t>
  </si>
  <si>
    <t>當父母罹癌時：照護、溝通、醫療、心理狀態……40歲子女應該要懂的人生中場功課</t>
  </si>
  <si>
    <t>9789578950184</t>
  </si>
  <si>
    <t>山口建</t>
  </si>
  <si>
    <t>智慧城市大数据</t>
  </si>
  <si>
    <t>9787547822906</t>
  </si>
  <si>
    <t>上海科学技术出版社有限公司</t>
  </si>
  <si>
    <t>李光亚 等</t>
  </si>
  <si>
    <t>前往曼徹斯特的高速列車：英國留學隨筆</t>
  </si>
  <si>
    <t>9789863587149</t>
  </si>
  <si>
    <t>邱奕齊</t>
  </si>
  <si>
    <t>源氏物語與日本人：女性覺醒的故事</t>
  </si>
  <si>
    <t>9789863571247</t>
  </si>
  <si>
    <t>河合隼雄</t>
  </si>
  <si>
    <t>神話心理學：來自眾神的處方箋</t>
  </si>
  <si>
    <t>9789863571278</t>
  </si>
  <si>
    <t>彩繪李火增：找回昭和美麗臺灣的色彩</t>
  </si>
  <si>
    <t>9789869696449</t>
  </si>
  <si>
    <t>蒼璧出版有限公司</t>
  </si>
  <si>
    <t>王佐榮</t>
  </si>
  <si>
    <t>航运大数据</t>
  </si>
  <si>
    <t>9787547826836</t>
  </si>
  <si>
    <t>2016</t>
  </si>
  <si>
    <t>漫谈光通信</t>
  </si>
  <si>
    <t>9787547839591</t>
  </si>
  <si>
    <t>匡国华</t>
  </si>
  <si>
    <t>建筑群空间布局艺术</t>
  </si>
  <si>
    <t>9787547835654</t>
  </si>
  <si>
    <t>陈业伟</t>
  </si>
  <si>
    <t>《老子》怎麼讀　怎麼讀《老子》</t>
  </si>
  <si>
    <t>9789864900282</t>
  </si>
  <si>
    <t>吳銘宏</t>
  </si>
  <si>
    <t>基本護理學（上）</t>
  </si>
  <si>
    <t>9789869611664</t>
  </si>
  <si>
    <t>永大書局有限公司</t>
  </si>
  <si>
    <t>基本護理學（下）</t>
  </si>
  <si>
    <t>9789869611671</t>
  </si>
  <si>
    <t>最新精神科護理學</t>
  </si>
  <si>
    <t>9789869611695</t>
  </si>
  <si>
    <t>黃宣宜 等</t>
  </si>
  <si>
    <t>社區衛生護理學</t>
  </si>
  <si>
    <t>9789869611688</t>
  </si>
  <si>
    <t>吳瑞文 等</t>
  </si>
  <si>
    <t>最新實用內外科護理學（上冊）</t>
  </si>
  <si>
    <t>9789869611626</t>
  </si>
  <si>
    <t>蔡秀鸞 等</t>
  </si>
  <si>
    <t>最新實用內外科護理學（下冊）</t>
  </si>
  <si>
    <t>9789869611633</t>
  </si>
  <si>
    <t>Life3.0：人工智慧時代，人類的蛻變與重生</t>
  </si>
  <si>
    <t>9789864794096</t>
  </si>
  <si>
    <t>鐵馬克</t>
  </si>
  <si>
    <t>不求勝的英雄：解壓縮陳金鋒．zip</t>
  </si>
  <si>
    <t>9789864793051</t>
  </si>
  <si>
    <t>陳金鋒，林以君，李碧蓮</t>
  </si>
  <si>
    <t>成功，就是要快速砍掉重練：電商黑馬創業家兄弟屢創驚人營收的55個商業智慧</t>
  </si>
  <si>
    <t>9789864795864</t>
  </si>
  <si>
    <t>傅瑋瓊</t>
  </si>
  <si>
    <t>呂鴻基：台灣兒童心臟學之父</t>
  </si>
  <si>
    <t>9789864795673</t>
  </si>
  <si>
    <t>林芝安</t>
  </si>
  <si>
    <t>品讀三國</t>
  </si>
  <si>
    <t>9789869397926</t>
  </si>
  <si>
    <t>羅貫中</t>
  </si>
  <si>
    <t>妙用蜂品：蜂蜜、蜂王漿、蜂膠、蜂花粉</t>
  </si>
  <si>
    <t>EBK10200011270</t>
  </si>
  <si>
    <t>李玉</t>
  </si>
  <si>
    <t>App Inventor2 輕鬆學：手機應用程式簡單做</t>
  </si>
  <si>
    <t>9789864343225</t>
  </si>
  <si>
    <t>吳燦銘，榮欽科技策畫</t>
  </si>
  <si>
    <t>C＋＋程式設計與運算思維實務</t>
  </si>
  <si>
    <t>9789864343249</t>
  </si>
  <si>
    <t>吳燦銘，ZCT</t>
  </si>
  <si>
    <t>Python程式設計入門：金融商管實務案例</t>
  </si>
  <si>
    <t>9789864343300</t>
  </si>
  <si>
    <t>大數據專案經理的實戰心法：善用視覺化工具</t>
  </si>
  <si>
    <t>9789864343423</t>
  </si>
  <si>
    <t>Mac 活用萬事通：Mojave一本就學會！</t>
  </si>
  <si>
    <t>9789864343553</t>
  </si>
  <si>
    <t>迷路台灣</t>
  </si>
  <si>
    <t>9789674192303</t>
  </si>
  <si>
    <t>大將出版社</t>
  </si>
  <si>
    <t>黑白琪</t>
  </si>
  <si>
    <t>欲罷不能：科技如何讓我們上癮？滑個不停的手指是否還有藥醫！</t>
  </si>
  <si>
    <t>9789864793099</t>
  </si>
  <si>
    <t>亞當．奧特</t>
  </si>
  <si>
    <t>基於循證實踐方法的老年人口健康干預研究</t>
  </si>
  <si>
    <t>9789577354853</t>
  </si>
  <si>
    <t>童峰</t>
  </si>
  <si>
    <t>初級韓國語詞彙</t>
  </si>
  <si>
    <t>9789869763400</t>
  </si>
  <si>
    <t>兩岸關係之治理：制度分析之觀點</t>
  </si>
  <si>
    <t>9789869763417</t>
  </si>
  <si>
    <t>曾玉祥</t>
  </si>
  <si>
    <t>這一生，你想留下什麼？：史丹佛的10堂領導課</t>
  </si>
  <si>
    <t>9789864795789</t>
  </si>
  <si>
    <t>約翰．漢尼斯</t>
  </si>
  <si>
    <t>虛弱史：近代華人中西醫學的情慾詮釋與藥品文化(1912～1949)</t>
  </si>
  <si>
    <t>9789570532081</t>
  </si>
  <si>
    <t>第31屆梁實秋文學獎得獎作品集</t>
  </si>
  <si>
    <t>9789865624521</t>
  </si>
  <si>
    <t>臺灣師大出版社</t>
  </si>
  <si>
    <t>墓誌銘風景：生命的亮光，人間的印記</t>
  </si>
  <si>
    <t>9789862941980</t>
  </si>
  <si>
    <t>李敏勇</t>
  </si>
  <si>
    <t>費米推定筆記：用費米來解題，讓頂尖企業錄取你：透過6＋1模式，15個核心問題，高效鍛鍊假說思考力!</t>
  </si>
  <si>
    <t>9789869438339</t>
  </si>
  <si>
    <t>吉田雅裕，脇田俊輔</t>
  </si>
  <si>
    <t>悲劇的誕生</t>
  </si>
  <si>
    <t>9789869354844</t>
  </si>
  <si>
    <t>弗里德里希．尼采（FriedrichNietzsche）</t>
  </si>
  <si>
    <t>西洋哲學</t>
  </si>
  <si>
    <t>從頭到腳，勝過補藥的30個特效穴位：養生又健康的簡易穴位按摩</t>
  </si>
  <si>
    <t>9789865756697</t>
  </si>
  <si>
    <t>李嵐醫師</t>
  </si>
  <si>
    <t>簡單按摩指壓：100個妙招讓你全身輕鬆</t>
  </si>
  <si>
    <t>9789865756710</t>
  </si>
  <si>
    <t>王書友，蔡鳴醫師</t>
  </si>
  <si>
    <t>回到九○年代：九○年代的旅遊熱</t>
  </si>
  <si>
    <t>9789576396212</t>
  </si>
  <si>
    <t>爾雅出版社有限公司</t>
  </si>
  <si>
    <t>隱地</t>
  </si>
  <si>
    <t>回到六○年代：六○年代的爬山精神</t>
  </si>
  <si>
    <t>9789576396137</t>
  </si>
  <si>
    <t>花束之蟲：日本驚悚短篇小說選二【經典新編版】</t>
  </si>
  <si>
    <t>9789863811817</t>
  </si>
  <si>
    <t>八方出版股份有限公司</t>
  </si>
  <si>
    <t>大阪圭吉 等</t>
  </si>
  <si>
    <t>金甲蟲：愛倫‧坡短篇小說選</t>
  </si>
  <si>
    <t>9789863811855</t>
  </si>
  <si>
    <t>愛倫．坡</t>
  </si>
  <si>
    <t>黑貓：愛倫．坡短篇小說選．II（懸疑重出版）</t>
  </si>
  <si>
    <t>9789863811886</t>
  </si>
  <si>
    <t>腐爛的美麗：日本驚悚短篇小說選一【經典新編版】</t>
  </si>
  <si>
    <t>9789863811770</t>
  </si>
  <si>
    <t>蘭郁二郎 等</t>
  </si>
  <si>
    <t>說日語好流行！日本人聊天必說流行語2</t>
  </si>
  <si>
    <t>9789577106995</t>
  </si>
  <si>
    <t>笛藤出版圖書有限公司</t>
  </si>
  <si>
    <t>Aikoberry，平松晉之介</t>
  </si>
  <si>
    <t>一用就靈：高血壓、高血脂、高血糖三高特效療法</t>
  </si>
  <si>
    <t>9789869635745</t>
  </si>
  <si>
    <t>孫呈祥醫師</t>
  </si>
  <si>
    <t>陌生開發故事多：一部用腳走出來的保險陌生開發的故事書</t>
  </si>
  <si>
    <t>9789869635738</t>
  </si>
  <si>
    <t>葛京寧</t>
  </si>
  <si>
    <t>勵志聖經：卡耐基之人性的弱點與優點</t>
  </si>
  <si>
    <t>9789865636890</t>
  </si>
  <si>
    <t>戴爾．卡內基（DaleCarnegie）</t>
  </si>
  <si>
    <t>圖解美國人每天說的話</t>
  </si>
  <si>
    <t>9789865676278</t>
  </si>
  <si>
    <t>常春藤有聲出版有限公司</t>
  </si>
  <si>
    <t>與狗同居的110個生活提案：反應．行動．好惡．健康，第一本從狗狗角度解析汪汪身心的完全手冊</t>
  </si>
  <si>
    <t>9789570530971</t>
  </si>
  <si>
    <t>汪星人麥斯威爾（MaxwellWoofington），馬克．李（MarkLeigh）</t>
  </si>
  <si>
    <t>與猫同居的143個生活提案：反應．行動．好惡．健康，第一本從貓咪角度解析喵喵身心的完全手冊</t>
  </si>
  <si>
    <t>9789570530957</t>
  </si>
  <si>
    <t>喵星人普斯金（KittyPusskin），馬克．李（MarkLeigh）</t>
  </si>
  <si>
    <t>鋼鐵德國：難民潮下的危機與轉機</t>
  </si>
  <si>
    <t>9789570531107</t>
  </si>
  <si>
    <t>賴麗琇</t>
  </si>
  <si>
    <t>打人不打臉，說人不說短：46則人際關係學中的黃金定律</t>
  </si>
  <si>
    <t>9789864110537</t>
  </si>
  <si>
    <t>王泓逸</t>
  </si>
  <si>
    <t>地表上最強的冷知識</t>
  </si>
  <si>
    <t>9789869546478</t>
  </si>
  <si>
    <t>羅書宇</t>
  </si>
  <si>
    <t>精油．芳療．手作保養品應用全書</t>
  </si>
  <si>
    <t>9789578950801</t>
  </si>
  <si>
    <t>丹妮耶兒．賽德（Danielle Sade）</t>
  </si>
  <si>
    <t>家常菜的美味科學：什麼食材適合煎？什麼時候要大火炒？讓炸物酥脆、滷汁入味、燒烤不乾柴的完全料理筆記</t>
  </si>
  <si>
    <t>9789869452816</t>
  </si>
  <si>
    <t>松本仲子</t>
  </si>
  <si>
    <t>一本讀懂身體發出的警告訊號</t>
  </si>
  <si>
    <t>9789869564588</t>
  </si>
  <si>
    <t>施小六醫師</t>
  </si>
  <si>
    <t>美好人生的修補藝術：墨鏡下的生命風情</t>
  </si>
  <si>
    <t>9789869623070</t>
  </si>
  <si>
    <t>林萬來</t>
  </si>
  <si>
    <t>策展人工作指南</t>
  </si>
  <si>
    <t>9789869478199</t>
  </si>
  <si>
    <t>亞德里安．喬治</t>
  </si>
  <si>
    <t>拍案叫好！史上最精采的法拍屋案例，操盤內幕無私全揭露</t>
  </si>
  <si>
    <t>9789869384216</t>
  </si>
  <si>
    <t>大於創意文化有限公司</t>
  </si>
  <si>
    <t>蘇小強</t>
  </si>
  <si>
    <t>用法語接待朋友遊台灣：全台趴趴走，吃喝玩樂溝通這樣說</t>
  </si>
  <si>
    <t>EBK10200011284</t>
  </si>
  <si>
    <t>法語村</t>
  </si>
  <si>
    <t>韓國大學校園巡禮：學習殿堂我來了</t>
  </si>
  <si>
    <t>EBK10200011288</t>
  </si>
  <si>
    <t>外商公司都在用的49 個邏輯思維：看清問題癥結， 找出最快解決途徑</t>
  </si>
  <si>
    <t>9789579054201</t>
  </si>
  <si>
    <t>8週降血糖最有效食療</t>
  </si>
  <si>
    <t>4715443043069</t>
  </si>
  <si>
    <t>食療降三高不用再吃藥</t>
  </si>
  <si>
    <t>4715443043090</t>
  </si>
  <si>
    <t>鄭金寶</t>
  </si>
  <si>
    <t>一個律師的文字戰場</t>
  </si>
  <si>
    <t>9789863264217</t>
  </si>
  <si>
    <t>秀威資訊科技股份有限公司</t>
  </si>
  <si>
    <t>江秀雪</t>
  </si>
  <si>
    <t>八十文存：大時代中的史家與史學</t>
  </si>
  <si>
    <t>9789863264286</t>
  </si>
  <si>
    <t>陳三井</t>
  </si>
  <si>
    <t>在耶路撒冷醒來：30天暢遊以色列耶路撒冷、特拉維夫、加利利與鹽海</t>
  </si>
  <si>
    <t>9789864451920</t>
  </si>
  <si>
    <t>陳舜儀</t>
  </si>
  <si>
    <t>恩仇之外：日本大正時代文豪傑作選</t>
  </si>
  <si>
    <t>9789864452026</t>
  </si>
  <si>
    <t>谷崎潤一郎，芥川龍之介，菊池寬，森鷗外</t>
  </si>
  <si>
    <t>點翠師：金車奇幻小說獎傑作選</t>
  </si>
  <si>
    <t>9789864452040</t>
  </si>
  <si>
    <t>溫亞，彭靖文，蕭逸清，迷雅</t>
  </si>
  <si>
    <t>高行健小說裡的流亡聲音</t>
  </si>
  <si>
    <t>9789869407113</t>
  </si>
  <si>
    <t>秀威經典</t>
  </si>
  <si>
    <t>羅華炎</t>
  </si>
  <si>
    <t>善用語言元素及知識，英文學習快N倍</t>
  </si>
  <si>
    <t>9789869468626</t>
  </si>
  <si>
    <t>黃淑鴻</t>
  </si>
  <si>
    <t>味蕾下的詩想：平民菜譜及其他</t>
  </si>
  <si>
    <t>9789869486408</t>
  </si>
  <si>
    <t>新銳文創</t>
  </si>
  <si>
    <t>徐望雲</t>
  </si>
  <si>
    <t>文学语言论集</t>
  </si>
  <si>
    <t>9789864781478</t>
  </si>
  <si>
    <t>陈家骏</t>
  </si>
  <si>
    <t>影響一生最有意義的44句話</t>
  </si>
  <si>
    <t>9789865756963</t>
  </si>
  <si>
    <t>李育達</t>
  </si>
  <si>
    <t>中醫到底是怎麼回事：告訴你一個真中醫</t>
  </si>
  <si>
    <t>9789869745918</t>
  </si>
  <si>
    <t>人生不是非得令人稱羨才叫幸福</t>
  </si>
  <si>
    <t>9789864110940</t>
  </si>
  <si>
    <t>葉威壯</t>
  </si>
  <si>
    <t>那些被神遺忘的傳奇寶藏</t>
  </si>
  <si>
    <t>9789869697668</t>
  </si>
  <si>
    <t>那些年，我們都不想長大：太宰治、夢野久作、芥川龍之介、有島武郎童話精選</t>
  </si>
  <si>
    <t>9789869539319</t>
  </si>
  <si>
    <t>太宰治， 夢野久作， 芥川龍之介， 有島武郎</t>
  </si>
  <si>
    <t>黑手：史上最致命的地下組織與神探間的史詩戰爭</t>
  </si>
  <si>
    <t>9789869539357</t>
  </si>
  <si>
    <t>史蒂芬．塔爾帝（Stephan Talty）</t>
  </si>
  <si>
    <t>獨家新聞</t>
  </si>
  <si>
    <t>9789869705110</t>
  </si>
  <si>
    <t>伊夫林．沃（Evelyn Waugh）</t>
  </si>
  <si>
    <t>彭溫雅醫師的濕氣調理全書：排濕從養氣開始</t>
  </si>
  <si>
    <t>9789570531602</t>
  </si>
  <si>
    <t>彭溫雅</t>
  </si>
  <si>
    <t>藝文中的政治：南宋士大夫的文化活動與人際關係</t>
  </si>
  <si>
    <t>9789570532166</t>
  </si>
  <si>
    <t>黃寬重</t>
  </si>
  <si>
    <t>國寫笨作文：學測實戰篇－建中資深名師林明進獨創作文高分心法（全新增訂版）</t>
  </si>
  <si>
    <t>9789864796922</t>
  </si>
  <si>
    <t>林明進</t>
  </si>
  <si>
    <t>愛的儀式</t>
  </si>
  <si>
    <t>9789869084796</t>
  </si>
  <si>
    <t>和解：文學研究的省思</t>
  </si>
  <si>
    <t>9789574457717</t>
  </si>
  <si>
    <t>李有成</t>
  </si>
  <si>
    <t>在此／在彼：旅行的辯證</t>
  </si>
  <si>
    <t>9789574458073</t>
  </si>
  <si>
    <t>胡錦媛</t>
  </si>
  <si>
    <t>亞陶事件簿</t>
  </si>
  <si>
    <t>9789574458141</t>
  </si>
  <si>
    <t>蘇子中</t>
  </si>
  <si>
    <t>9789574457151</t>
  </si>
  <si>
    <t>符號與修辭：古典詩學文獻的現代詮釋學意義</t>
  </si>
  <si>
    <t>9789574458219</t>
  </si>
  <si>
    <t>張漢良</t>
  </si>
  <si>
    <t>愛字的人：因為你對書的愛情，我們存在</t>
  </si>
  <si>
    <t>9789869131384</t>
  </si>
  <si>
    <t>小寫出版</t>
  </si>
  <si>
    <t>李偉麟，虹風（沙貓），陳安弦</t>
  </si>
  <si>
    <t>卡卡女性主義</t>
  </si>
  <si>
    <t>9789881423368</t>
  </si>
  <si>
    <t>手民出版社</t>
  </si>
  <si>
    <t>傑克（ 朱迪斯 ）．哈伯斯坦（J. Jack Halberstam）</t>
  </si>
  <si>
    <t>9789574457427</t>
  </si>
  <si>
    <t>陳義芝（Chen I-Chih）</t>
  </si>
  <si>
    <t>金色的呼唤</t>
  </si>
  <si>
    <t>9789813278271</t>
  </si>
  <si>
    <t>八方文化創作室</t>
  </si>
  <si>
    <t>尤今</t>
  </si>
  <si>
    <t>水面上與水面下：用戲劇轉化人生</t>
  </si>
  <si>
    <t>9789576939280</t>
  </si>
  <si>
    <t>張嘉容</t>
  </si>
  <si>
    <t>傾聽自然：如何深化你的自然意識</t>
  </si>
  <si>
    <t>9789576939310</t>
  </si>
  <si>
    <t>約瑟夫‧柯內爾（Joseph Bharat Cornell）</t>
  </si>
  <si>
    <t>緝兇：千里追凶，窺視現實社會黑暗角落</t>
  </si>
  <si>
    <t>EBK10200011304</t>
  </si>
  <si>
    <t>阿卓</t>
  </si>
  <si>
    <t>金色證書：新制TOEIC必考片語大全【有聲】</t>
  </si>
  <si>
    <t>9789869587235</t>
  </si>
  <si>
    <t>流行美語排行榜：美國人最愛說的100句話【有聲】</t>
  </si>
  <si>
    <t>9789869628211</t>
  </si>
  <si>
    <t>英語333超快速學習法：3個訣竅，3個階段，3天說一口流利英語【有聲】</t>
  </si>
  <si>
    <t>9789869637633</t>
  </si>
  <si>
    <t>金色證書：新制TOEIC單字聽力大全【有聲】</t>
  </si>
  <si>
    <t>9789869587259</t>
  </si>
  <si>
    <t>金色證書：新制TOEIC單字、聽力、閱讀【有聲】</t>
  </si>
  <si>
    <t>9789869587297</t>
  </si>
  <si>
    <t>金色證書：新制TOEIC必考單字文法【有聲】</t>
  </si>
  <si>
    <t>9789869587211</t>
  </si>
  <si>
    <t>金色證書：新制TOEIC必考單字大全【有聲】</t>
  </si>
  <si>
    <t>9789869587266</t>
  </si>
  <si>
    <t>金色證書：新制TOEIC必考句型大全【有聲】</t>
  </si>
  <si>
    <t>9789869587242</t>
  </si>
  <si>
    <t>珍妮芙，Johnson Mo</t>
  </si>
  <si>
    <t>金色證書：新制TOEIC必考文法大全</t>
  </si>
  <si>
    <t>9789869637619</t>
  </si>
  <si>
    <t>張小怡，珍妮芙</t>
  </si>
  <si>
    <t>字首、字根、字尾，背單字最輕鬆：TOEIC激增200分【有聲】</t>
  </si>
  <si>
    <t>9789869587273</t>
  </si>
  <si>
    <t>全方位診療室：阮綜合醫院傳承70年的健康智慧</t>
  </si>
  <si>
    <t>9789864797790</t>
  </si>
  <si>
    <t>林惠君，陳麗婷</t>
  </si>
  <si>
    <t>韓國瑜VS.蔡英文：總統大選與兩岸變局</t>
  </si>
  <si>
    <t>9789864797752</t>
  </si>
  <si>
    <t>黃年</t>
  </si>
  <si>
    <t>菜英文．生活基礎篇</t>
  </si>
  <si>
    <t>9789869608619</t>
  </si>
  <si>
    <t>菜英文．實用會話篇</t>
  </si>
  <si>
    <t>9789869608626</t>
  </si>
  <si>
    <t>金色證書：新制TOEIC必考單字片語【有聲】</t>
  </si>
  <si>
    <t>9789869587204</t>
  </si>
  <si>
    <t>2018設計現場：各種空間坪數的運用方法，給您最適切的解析！</t>
  </si>
  <si>
    <t>4718018824353</t>
  </si>
  <si>
    <t>性別向度與臺灣社會（第三版）</t>
  </si>
  <si>
    <t>9789577325730</t>
  </si>
  <si>
    <t>公主變成貓：從榮格觀點探索童話世界</t>
  </si>
  <si>
    <t>9789863571292</t>
  </si>
  <si>
    <t>瑪麗－路薏絲．馮．法蘭茲（Marie－Louise von Franz）</t>
  </si>
  <si>
    <t>一切破碎，一切成灰</t>
  </si>
  <si>
    <t>9789869278188</t>
  </si>
  <si>
    <t>一人出版社</t>
  </si>
  <si>
    <t>威爾斯．陶爾（Wells Tower）</t>
  </si>
  <si>
    <t>傅佩榮易經課：占卜、解卦、指引人生、趨吉避凶</t>
  </si>
  <si>
    <t>9789864797950</t>
  </si>
  <si>
    <t>頂尖人士這樣面對壓力：活用行為科學消除工作與人際難題</t>
  </si>
  <si>
    <t>9789864797943</t>
  </si>
  <si>
    <t>石田淳</t>
  </si>
  <si>
    <t>不用錢的投資術</t>
  </si>
  <si>
    <t>9789888568321</t>
  </si>
  <si>
    <t>藍天圖書</t>
  </si>
  <si>
    <t>曾琦殷</t>
  </si>
  <si>
    <t>金的法庭日誌：一不小心變被告</t>
  </si>
  <si>
    <t>9789888568710</t>
  </si>
  <si>
    <t>潘展平大律師</t>
  </si>
  <si>
    <t>旅程</t>
  </si>
  <si>
    <t>9789888568543</t>
  </si>
  <si>
    <t>季輝</t>
  </si>
  <si>
    <t>象你這麼懶！有些懶現在不偷一輩子都不會懶了！</t>
  </si>
  <si>
    <t>9789888568840</t>
  </si>
  <si>
    <t>so象</t>
  </si>
  <si>
    <t>進階法文詞彙與文法</t>
  </si>
  <si>
    <t>9789866089855</t>
  </si>
  <si>
    <t>楊啟嵐</t>
  </si>
  <si>
    <t>總有天光日照來：蔡文傑散文集</t>
  </si>
  <si>
    <t>9789863587378</t>
  </si>
  <si>
    <t>蔡文傑</t>
  </si>
  <si>
    <t>賀成交！超級業務金牌手冊</t>
  </si>
  <si>
    <t>9789864110995</t>
  </si>
  <si>
    <t>林文豪</t>
  </si>
  <si>
    <t>叫我第一名：事半功倍的銷售成交術！</t>
  </si>
  <si>
    <t>9789864111008</t>
  </si>
  <si>
    <t>張奕安</t>
  </si>
  <si>
    <t>日檢單字＋文法一本搞定N4【有聲】</t>
  </si>
  <si>
    <t>9789869697392</t>
  </si>
  <si>
    <t>抓住文法句型，翻譯寫作就通了</t>
  </si>
  <si>
    <t>9789869779500</t>
  </si>
  <si>
    <t>何維綺</t>
  </si>
  <si>
    <t>絕無冷場！為聊天準備的日語會話Q＆A【有聲】</t>
  </si>
  <si>
    <t>9789869779517</t>
  </si>
  <si>
    <t>文書e學園3：Word 2016</t>
  </si>
  <si>
    <t>9789869633437</t>
  </si>
  <si>
    <t>智識家資訊有限公司</t>
  </si>
  <si>
    <t>張志仁</t>
  </si>
  <si>
    <t>一定會考！雅思超高分單字【有聲】</t>
  </si>
  <si>
    <t>9789869703796</t>
  </si>
  <si>
    <t>張小怡，李思純</t>
  </si>
  <si>
    <t>流體太極：長壽又健康的真髓：身•心•靈•魂調和</t>
  </si>
  <si>
    <t>9789869693790</t>
  </si>
  <si>
    <t>謝長廷，周東寬</t>
  </si>
  <si>
    <t>疾病，從大腦失衡開始：環境變異影響大腦功能，造成文明病、慢性病、癌症人口遽增</t>
  </si>
  <si>
    <t>9789579528535</t>
  </si>
  <si>
    <t>李政家</t>
  </si>
  <si>
    <t>考古偵探：解讀歷史就像閱讀推理小說，帶你踏查文明起源，思辨炎黃子孫、大禹治水是否神話傳說？（上）校園遇見「席明納」先生</t>
  </si>
  <si>
    <t>9789869622004_1</t>
  </si>
  <si>
    <t>考古偵探：解讀歷史就像閱讀推理小說，帶你踏查文明起源，思辨炎黃子孫、大禹治水是否神話傳說？（下）田野考察日記</t>
  </si>
  <si>
    <t>9789869622004_2</t>
  </si>
  <si>
    <t>禪修教觀：教理與實修操作手冊（下）</t>
  </si>
  <si>
    <t>9789574473281</t>
  </si>
  <si>
    <t>大千</t>
  </si>
  <si>
    <t>鄭振煌</t>
  </si>
  <si>
    <t>禪修教觀：教理與實修操作手冊（上）</t>
  </si>
  <si>
    <t>9789574472987</t>
  </si>
  <si>
    <t>擘劃好臺灣：全國國土計畫摘要本</t>
  </si>
  <si>
    <t>9789865448004</t>
  </si>
  <si>
    <t>內政部（左右設計）</t>
  </si>
  <si>
    <t>Towards a Sustainable Taiwan：Summary National Spatial Plan</t>
  </si>
  <si>
    <t>9789865448011</t>
  </si>
  <si>
    <t>對我無害之人</t>
  </si>
  <si>
    <t>9789570532289</t>
  </si>
  <si>
    <t>崔恩榮</t>
  </si>
  <si>
    <t>帝國．臺灣：1895～1945年寫真書</t>
  </si>
  <si>
    <t>9789869696456</t>
  </si>
  <si>
    <t>孟子道德發展思想與教育：由心性而行為的自主模式</t>
  </si>
  <si>
    <t>9789578843110</t>
  </si>
  <si>
    <t>張銀樹</t>
  </si>
  <si>
    <t>東西文明會通之哲學要點：自然數及其意義之延伸</t>
  </si>
  <si>
    <t>9789578843363</t>
  </si>
  <si>
    <t>史作檉</t>
  </si>
  <si>
    <t>南都印象：2019鄭京水彩畫集</t>
  </si>
  <si>
    <t>9789869262484</t>
  </si>
  <si>
    <t>台灣東門美術股份有限公司</t>
  </si>
  <si>
    <t>鄭福源</t>
  </si>
  <si>
    <t>城市轨道交通新技术</t>
  </si>
  <si>
    <t>9787564345648</t>
  </si>
  <si>
    <t>成都西南交大出版社有限公司</t>
  </si>
  <si>
    <t>电气化铁路供电文集</t>
  </si>
  <si>
    <t>9787564347598</t>
  </si>
  <si>
    <t>谭秀炳</t>
  </si>
  <si>
    <t>物流营销管理</t>
  </si>
  <si>
    <t>9787564348618</t>
  </si>
  <si>
    <t>仓储与配送管理</t>
  </si>
  <si>
    <t>9787564349493</t>
  </si>
  <si>
    <t>西方的丑学：感性的多元取向</t>
  </si>
  <si>
    <t>9787220108617</t>
  </si>
  <si>
    <t>四川人民出版社有限公司</t>
  </si>
  <si>
    <t>刘东</t>
  </si>
  <si>
    <t>苏东坡</t>
  </si>
  <si>
    <t>9787220099953</t>
  </si>
  <si>
    <t>徐棻</t>
  </si>
  <si>
    <t>大国崛起的新政治经济学</t>
  </si>
  <si>
    <t>9787220098970</t>
  </si>
  <si>
    <t>聂永有，殷凤 等</t>
  </si>
  <si>
    <t>新編內外科護理學（上冊）</t>
  </si>
  <si>
    <t>9789869778824</t>
  </si>
  <si>
    <t>王桂芸，馮容芬，李惠玲，丘周萍，周桂如 等</t>
  </si>
  <si>
    <t>新編內外科護理學（下冊）</t>
  </si>
  <si>
    <t>9789869778831</t>
  </si>
  <si>
    <t>國際貿易法論：WTO之貿易規範</t>
  </si>
  <si>
    <t>9789869797924</t>
  </si>
  <si>
    <t>吳嘉生</t>
  </si>
  <si>
    <t>小心別被外星人綁架：霍金博士說，外星人即將侵略地球</t>
  </si>
  <si>
    <t>9789869602617</t>
  </si>
  <si>
    <t>九韵文化</t>
  </si>
  <si>
    <t>大川隆法</t>
  </si>
  <si>
    <t>不負好食光：暢銷200年的食譜，袁枚教你懂吃學做菜</t>
  </si>
  <si>
    <t>9789867101921</t>
  </si>
  <si>
    <t>（清）袁枚，許汝紘</t>
  </si>
  <si>
    <t>醫患關係品質驅動因素、機理及提升策略研究：門診服務接觸視角</t>
  </si>
  <si>
    <t>9789577358608</t>
  </si>
  <si>
    <t>段桂敏，余偉萍，莊愛玲</t>
  </si>
  <si>
    <t>吃飯囉！幸福食堂！兩個人的餐桌饗宴，平底鍋必備食譜：77 道奢華料理 ＋ 24 種獨門醬汁配方，炒煮燜蒸，快速上菜，一鍋搞定！</t>
  </si>
  <si>
    <t>9789869717335</t>
  </si>
  <si>
    <t>30天考前衝刺！新制多益聽力攻略詳解：專為久未接觸英文、多益新手考生設計，戰勝心魔！一舉突破 650 分！</t>
  </si>
  <si>
    <t>9789869717366</t>
  </si>
  <si>
    <t>30天考前衝刺！新制多益閱讀攻略＋詳解：專為久未接觸英文、多益新手考生設計，戰勝心魔！一舉突破 650 分！</t>
  </si>
  <si>
    <t>9789869717380</t>
  </si>
  <si>
    <t>30天考前衝刺！新制多益閱讀關鍵單字：專為久未接觸英文、多益新手考生設計，善用字根字首字尾，前進金色證書！</t>
  </si>
  <si>
    <t>9789869717397</t>
  </si>
  <si>
    <t>NE Neungyule, Inc.</t>
  </si>
  <si>
    <t>9789869788243</t>
  </si>
  <si>
    <t>白熒植</t>
  </si>
  <si>
    <t>烘焙學姊的只講重點愛心筆記</t>
  </si>
  <si>
    <t>9789869788212</t>
  </si>
  <si>
    <t>超超超圓腳豆</t>
  </si>
  <si>
    <t>集装箱运输管理</t>
  </si>
  <si>
    <t>9787564350277</t>
  </si>
  <si>
    <t>第三方物流</t>
  </si>
  <si>
    <t>9787564350437</t>
  </si>
  <si>
    <t>百鬼夜行：妖魔起源</t>
  </si>
  <si>
    <t>9789869545150</t>
  </si>
  <si>
    <t>許汝紘</t>
  </si>
  <si>
    <t>經典100貝多芬（全新修訂版）</t>
  </si>
  <si>
    <t>9789867101938</t>
  </si>
  <si>
    <t>Rhinoceros 6全攻略：自學設計與3D建模寶典</t>
  </si>
  <si>
    <t>9789864343652</t>
  </si>
  <si>
    <t>馮國書</t>
  </si>
  <si>
    <t>JSP 2.3動態網頁技術（第六版）</t>
  </si>
  <si>
    <t>9789864343737</t>
  </si>
  <si>
    <t>榮欽科技，呂文達</t>
  </si>
  <si>
    <t>掌握Java SE11程式設計</t>
  </si>
  <si>
    <t>9789864344109</t>
  </si>
  <si>
    <t>解密雙螺旋：DNA結構發現者華生的告白</t>
  </si>
  <si>
    <t>9789864798001</t>
  </si>
  <si>
    <t>華生（James D. Watson）</t>
  </si>
  <si>
    <t>我的第一本中高齡旅遊英語：簡簡單單一句就搞定！跟團、自由行、自學教學都好用！</t>
  </si>
  <si>
    <t>9789864540945</t>
  </si>
  <si>
    <t>裴鎮英，姜旼正</t>
  </si>
  <si>
    <t>把學過的英文找回來，會話真輕鬆：直接套用、自信開口文法不會再用錯！【有聲】</t>
  </si>
  <si>
    <t>9789864540822</t>
  </si>
  <si>
    <t>李玄浩</t>
  </si>
  <si>
    <t>史上最易用錯韓國語：學會正確的拼寫法，從此用韓文寫信、傳訊息都不會寫錯字【有聲】</t>
  </si>
  <si>
    <t>9789864540969</t>
  </si>
  <si>
    <t>金周㥥</t>
  </si>
  <si>
    <t>旅遊韓語一指通</t>
  </si>
  <si>
    <t>9789869603393</t>
  </si>
  <si>
    <t>高效率的會議技巧</t>
  </si>
  <si>
    <t>9789863690856</t>
  </si>
  <si>
    <t>陳立航，黃憲仁</t>
  </si>
  <si>
    <t>各部門年度計劃工作（增訂三版）</t>
  </si>
  <si>
    <t>9789863690788</t>
  </si>
  <si>
    <t>章煌明，黃憲仁</t>
  </si>
  <si>
    <t>大象班兒子，綿羊班女兒</t>
  </si>
  <si>
    <t>9789866359767</t>
  </si>
  <si>
    <t>黑眼睛文化事業有限公司</t>
  </si>
  <si>
    <t>游書珣</t>
  </si>
  <si>
    <t>零錯誤：全球頂尖企業都採用的科技策略</t>
  </si>
  <si>
    <t>9789864798353</t>
  </si>
  <si>
    <t>我的外科人生：林哲男醫師回憶錄</t>
  </si>
  <si>
    <t>9789864798421</t>
  </si>
  <si>
    <t>林哲男</t>
  </si>
  <si>
    <t>表演藝術領導力</t>
  </si>
  <si>
    <t>9789860597509</t>
  </si>
  <si>
    <t>Tobie S．Stein</t>
  </si>
  <si>
    <t>印度風物記</t>
  </si>
  <si>
    <t>9789620442940</t>
  </si>
  <si>
    <t>張謳</t>
  </si>
  <si>
    <t>古代北京與西方文明</t>
  </si>
  <si>
    <t>9789620443060</t>
  </si>
  <si>
    <t>歐陽哲生</t>
  </si>
  <si>
    <t>創意營商：設計思維應用與實踐</t>
  </si>
  <si>
    <t>9789620444203</t>
  </si>
  <si>
    <t>嚴志明，劉奕旭</t>
  </si>
  <si>
    <t>都會雲裳：細說中國婦女服飾與身體革命（1911－1935）</t>
  </si>
  <si>
    <t>9789620444258</t>
  </si>
  <si>
    <t>吳昊</t>
  </si>
  <si>
    <t>文字芳華：第四屆全球華文作家論壇文集</t>
  </si>
  <si>
    <t>9789571517476</t>
  </si>
  <si>
    <t>台灣學生書局有限公司</t>
  </si>
  <si>
    <t>紫色的秘密：楊千嬅歌影二十年（增訂版）</t>
  </si>
  <si>
    <t>9789620444722</t>
  </si>
  <si>
    <t>吳子瑜</t>
  </si>
  <si>
    <t>大象在球上走：二十位「未來人」說故事</t>
  </si>
  <si>
    <t>9789620445217</t>
  </si>
  <si>
    <t>P. PLUS LIMITED</t>
  </si>
  <si>
    <t>Storyteller</t>
  </si>
  <si>
    <t>急症室的福爾摩斯II：守護生命的故事（增訂版）</t>
  </si>
  <si>
    <t>9789620734472</t>
  </si>
  <si>
    <t>鍾浩然</t>
  </si>
  <si>
    <t>找到7％的「定存」：不買股票！更勝定存！配息債基金挑三揀四投資法</t>
  </si>
  <si>
    <t>9789861303918</t>
  </si>
  <si>
    <t>郭俊宏</t>
  </si>
  <si>
    <t>ETF大贏家！股魚教你紅綠燈超簡單投資術</t>
  </si>
  <si>
    <t>9789861304151</t>
  </si>
  <si>
    <t>股魚</t>
  </si>
  <si>
    <t>多益拿高分，閱讀全攻略</t>
  </si>
  <si>
    <t>9789869660198</t>
  </si>
  <si>
    <t>六六八</t>
  </si>
  <si>
    <t>張小怡 ，Johnson Mo</t>
  </si>
  <si>
    <t>精選希臘羅馬神話</t>
  </si>
  <si>
    <t>9789620758133</t>
  </si>
  <si>
    <t>所羅門王的指環：與蟲魚鳥獸親密對話</t>
  </si>
  <si>
    <t>9789864798391</t>
  </si>
  <si>
    <t>勞倫茲</t>
  </si>
  <si>
    <t>動物</t>
  </si>
  <si>
    <t>西藏‧與高海拔一起呼吸</t>
  </si>
  <si>
    <t>9789621467812</t>
  </si>
  <si>
    <t>Celia C人</t>
  </si>
  <si>
    <t>老去的小鎮：第31屆梁實秋文學獎散文創作類首獎作品集</t>
  </si>
  <si>
    <t>9789865624538</t>
  </si>
  <si>
    <t>國立臺灣師範大學出版中心</t>
  </si>
  <si>
    <t>棖不戒</t>
  </si>
  <si>
    <t>圖書資訊服務機構管理</t>
  </si>
  <si>
    <t>9789864371730</t>
  </si>
  <si>
    <t>張慧銖，林呈潢，邱子恒，黃元鶴</t>
  </si>
  <si>
    <t>方興未艾：學科補習效益在臺灣的發現</t>
  </si>
  <si>
    <t>9789864901371</t>
  </si>
  <si>
    <t>如何在30歲前花小錢買對險！一生沒煩惱</t>
  </si>
  <si>
    <t>9789861304120</t>
  </si>
  <si>
    <t>郭俊宏，鄺珉萱</t>
  </si>
  <si>
    <t>情緒的逆襲</t>
  </si>
  <si>
    <t>9789861304168</t>
  </si>
  <si>
    <t>郭信麟</t>
  </si>
  <si>
    <t>一个甲子的畅想：面向未来120项科技预见</t>
  </si>
  <si>
    <t>9787313146328</t>
  </si>
  <si>
    <t>上海交通大学电子音像出版社有限公司</t>
  </si>
  <si>
    <t>互联网＋管理案例集</t>
  </si>
  <si>
    <t>9787313163332</t>
  </si>
  <si>
    <t>许鑫，王欣</t>
  </si>
  <si>
    <t>通信十年：拥抱互联网</t>
  </si>
  <si>
    <t>9787313163530</t>
  </si>
  <si>
    <t>郝俊慧</t>
  </si>
  <si>
    <t>我国微电影的发展与研究</t>
  </si>
  <si>
    <t>9787313164438</t>
  </si>
  <si>
    <t>另一個聲音</t>
  </si>
  <si>
    <t>9789863589006</t>
  </si>
  <si>
    <t>唐樂</t>
  </si>
  <si>
    <t>監獄裡的母親們</t>
  </si>
  <si>
    <t>9789863588894</t>
  </si>
  <si>
    <t>潘丁菡</t>
  </si>
  <si>
    <t>香港高鐵五小時旅行團：2019－2020最新版</t>
  </si>
  <si>
    <t>9789888179909</t>
  </si>
  <si>
    <t>香港中國旅遊出版社</t>
  </si>
  <si>
    <t>中國世界遺產遊</t>
  </si>
  <si>
    <t>9789888179916</t>
  </si>
  <si>
    <t>專案管理革命</t>
  </si>
  <si>
    <t>9789864798544</t>
  </si>
  <si>
    <t>安東尼奧‧尼托－羅德里格茲</t>
  </si>
  <si>
    <t>陪我繞一點遠路好嗎</t>
  </si>
  <si>
    <t>9789887992226</t>
  </si>
  <si>
    <t>蜂鳥出版有限公司</t>
  </si>
  <si>
    <t>Kanya Chan</t>
  </si>
  <si>
    <t>中西教育文化比较研究</t>
  </si>
  <si>
    <t>9787520134385</t>
  </si>
  <si>
    <t>袁长青</t>
  </si>
  <si>
    <t>社會科學總論</t>
  </si>
  <si>
    <t>电影美学</t>
  </si>
  <si>
    <t>9787562499183</t>
  </si>
  <si>
    <t>重庆大学电子音像出版社有限公司</t>
  </si>
  <si>
    <t>1927：民國之死</t>
  </si>
  <si>
    <t>9789578654600</t>
  </si>
  <si>
    <t>余杰</t>
  </si>
  <si>
    <t>1927：共和崩潰</t>
  </si>
  <si>
    <t>9789578654594</t>
  </si>
  <si>
    <t>少吃點藥，血糖值照樣穩妥當：斷開胰島素注射，脫離率100％</t>
  </si>
  <si>
    <t>9789869745383</t>
  </si>
  <si>
    <t>方舟文化</t>
  </si>
  <si>
    <t>水野雅登</t>
  </si>
  <si>
    <t>明日飆股：機器人學、物聯網彩蛋、基因編輯、精準醫療，搶先布局下一個十年的價值成長股</t>
  </si>
  <si>
    <t>9789863414117</t>
  </si>
  <si>
    <t>喬恩．馬克曼</t>
  </si>
  <si>
    <t>東京茶時間：59間日本茶鋪品飲地圖</t>
  </si>
  <si>
    <t>9789578683365</t>
  </si>
  <si>
    <t>幸福文化</t>
  </si>
  <si>
    <t>茂木雅世</t>
  </si>
  <si>
    <t>社交天性：人類行為的起點──為什麼大腦天生愛社交？</t>
  </si>
  <si>
    <t>9789867645821</t>
  </si>
  <si>
    <t>馬修．利伯曼</t>
  </si>
  <si>
    <t>基地帝國的真相：走訪60多個美國海外軍事基地，對其歷史、國際政治和社會問題的再思考</t>
  </si>
  <si>
    <t>9789578654679</t>
  </si>
  <si>
    <t>大衛．范恩</t>
  </si>
  <si>
    <t>跟以色列人做生意，和你想的不一樣！造就以色列成為科技強國的七大溝通和創新模式</t>
  </si>
  <si>
    <t>9789869721172</t>
  </si>
  <si>
    <t>真文化</t>
  </si>
  <si>
    <t>奧絲娜．勞特曼</t>
  </si>
  <si>
    <t>你想知道的祕密</t>
  </si>
  <si>
    <t>9789887934424</t>
  </si>
  <si>
    <t>馮翠玲</t>
  </si>
  <si>
    <t>法學知識：法學緒論勝經（高普版）</t>
  </si>
  <si>
    <t>9789864878093</t>
  </si>
  <si>
    <t>敦弘，羅格思，章庠</t>
  </si>
  <si>
    <t>公共政策精析</t>
  </si>
  <si>
    <t>9789864878239</t>
  </si>
  <si>
    <t>陳俊文</t>
  </si>
  <si>
    <t>民法親屬與繼承編（含概要）</t>
  </si>
  <si>
    <t>9789864878680</t>
  </si>
  <si>
    <t>成宜霖，羅格思</t>
  </si>
  <si>
    <t>早期投資面面觀</t>
  </si>
  <si>
    <t>9789577930972</t>
  </si>
  <si>
    <t>財團法人台灣經濟研究院</t>
  </si>
  <si>
    <t>吳孟道 等</t>
  </si>
  <si>
    <t>異國事物的轉譯：近代上海的跑馬、跑狗與回力球賽</t>
  </si>
  <si>
    <t>9789865432164</t>
  </si>
  <si>
    <t>中央研究院近代史研究所</t>
  </si>
  <si>
    <t>張寧</t>
  </si>
  <si>
    <t>網絡英雄傳之黑客訣</t>
  </si>
  <si>
    <t>9789869663373</t>
  </si>
  <si>
    <t>華品文創出版股份有限公司</t>
  </si>
  <si>
    <t>郭羽，劉波</t>
  </si>
  <si>
    <t>微笑，告別：對臨終者的精神幫助</t>
  </si>
  <si>
    <t>9789863571155</t>
  </si>
  <si>
    <t>陳世琦</t>
  </si>
  <si>
    <t>沒有名字的人：平埔原住民族青年生命故事紀實</t>
  </si>
  <si>
    <t>9789869762731</t>
  </si>
  <si>
    <t>方惠閔，朱恩成，余奕德，陳以箴，潘宗儒</t>
  </si>
  <si>
    <t>日本江戶時代古學派對朱熹《詩》觀之批評</t>
  </si>
  <si>
    <t>9789865432058</t>
  </si>
  <si>
    <t>中央研究院中國文哲研究所</t>
  </si>
  <si>
    <t>張文朝</t>
  </si>
  <si>
    <t>校園裡長出了一棵向日葵：慈濟大學見晴醫療服務隊十年</t>
  </si>
  <si>
    <t>9789869660907</t>
  </si>
  <si>
    <t>吳宛霖</t>
  </si>
  <si>
    <t>成功不再跌跌撞撞</t>
  </si>
  <si>
    <t>9789864793921</t>
  </si>
  <si>
    <t>艾瑞克．巴克（Eric Barker）</t>
  </si>
  <si>
    <t>跨海的守護者：新光醫院扎根帛琉醫療的故事【全新增訂版】</t>
  </si>
  <si>
    <t>9789864799060</t>
  </si>
  <si>
    <t>李俊明</t>
  </si>
  <si>
    <t>護理臨床教學方法與教案設計</t>
  </si>
  <si>
    <t>9789869221160</t>
  </si>
  <si>
    <t>台灣護理學會</t>
  </si>
  <si>
    <t>李秋香，邱敏惠，洪世欣，紀淑靜，高玉玲 等</t>
  </si>
  <si>
    <t>抗老！！免疫最給力</t>
  </si>
  <si>
    <t>9789869371667</t>
  </si>
  <si>
    <t>健康文化事業股份有限公司</t>
  </si>
  <si>
    <t>楊崑德</t>
  </si>
  <si>
    <t>血脂72問</t>
  </si>
  <si>
    <t>9789869490511</t>
  </si>
  <si>
    <t>台灣血脂衛教協會</t>
  </si>
  <si>
    <t>熟年的健康叮嚀</t>
  </si>
  <si>
    <t>9789869490535</t>
  </si>
  <si>
    <t>忘憂音樂盒</t>
  </si>
  <si>
    <t>9789578950917</t>
  </si>
  <si>
    <t>瀧羽麻子</t>
  </si>
  <si>
    <t>疾病早知道：再探時空「基因」密碼</t>
  </si>
  <si>
    <t>9789621469229</t>
  </si>
  <si>
    <t>惹味咖喱</t>
  </si>
  <si>
    <t>9789621469847</t>
  </si>
  <si>
    <t>梁燕</t>
  </si>
  <si>
    <t>星級菜簡單煮</t>
  </si>
  <si>
    <t>9789621470287</t>
  </si>
  <si>
    <t>玻璃朱</t>
  </si>
  <si>
    <t>100道素菜</t>
  </si>
  <si>
    <t>9789621470461</t>
  </si>
  <si>
    <t>杜紹鵬</t>
  </si>
  <si>
    <t>品牌成功7R法：品牌大師吳秋全實案紀錄</t>
  </si>
  <si>
    <t>9789621470768</t>
  </si>
  <si>
    <t>吳秋全</t>
  </si>
  <si>
    <t>我這樣面對癌症（增訂版）</t>
  </si>
  <si>
    <t>9789629234591</t>
  </si>
  <si>
    <t>山邊出版社有限公司</t>
  </si>
  <si>
    <t>何紫</t>
  </si>
  <si>
    <t>了不起的蓋茨比</t>
  </si>
  <si>
    <t>9789888368259</t>
  </si>
  <si>
    <t>（美）F．S．菲茨傑拉德（F．S．Fitzgerald）</t>
  </si>
  <si>
    <t>紐西蘭有多遠</t>
  </si>
  <si>
    <t>9789888368808</t>
  </si>
  <si>
    <t>理智與情感</t>
  </si>
  <si>
    <t>9789888368839</t>
  </si>
  <si>
    <t>（英）簡．奧斯丁（Jane Austen）</t>
  </si>
  <si>
    <t>回望紐西蘭</t>
  </si>
  <si>
    <t>9789888368938</t>
  </si>
  <si>
    <t>圖解中醫（經絡篇）</t>
  </si>
  <si>
    <t>9789888466467</t>
  </si>
  <si>
    <t>西方古城市文明</t>
  </si>
  <si>
    <t>9789888466603</t>
  </si>
  <si>
    <t>薛鳳旋</t>
  </si>
  <si>
    <t>秋天咖啡室</t>
  </si>
  <si>
    <t>9789628870408</t>
  </si>
  <si>
    <t>拾出版</t>
  </si>
  <si>
    <t>湯歡斌</t>
  </si>
  <si>
    <t>從文科生到醫科生：科學以外的人性觀察手記</t>
  </si>
  <si>
    <t>9789887940616</t>
  </si>
  <si>
    <t>文科生</t>
  </si>
  <si>
    <t>木乃伊不容易：那些木乃伊生前死後的奇情怪事</t>
  </si>
  <si>
    <t>9789887940661</t>
  </si>
  <si>
    <t>李衍蒨</t>
  </si>
  <si>
    <t>非洲史地</t>
  </si>
  <si>
    <t>西游记：历代名家点评版（上）</t>
  </si>
  <si>
    <t>9787553109657_1</t>
  </si>
  <si>
    <t>四川巴蜀书社有限公司</t>
  </si>
  <si>
    <t>吴承恩，周公度</t>
  </si>
  <si>
    <t>西游记：历代名家点评版（下）</t>
  </si>
  <si>
    <t>9787553109657_2</t>
  </si>
  <si>
    <t>如何浪費時間說明書2.0</t>
  </si>
  <si>
    <t>9789888512737</t>
  </si>
  <si>
    <t>Lu</t>
  </si>
  <si>
    <t>奧運奇趣異聞錄</t>
  </si>
  <si>
    <t>9789888512782</t>
  </si>
  <si>
    <t>陳一冰</t>
  </si>
  <si>
    <t>美國超級英雄漫談</t>
  </si>
  <si>
    <t>9789888513598</t>
  </si>
  <si>
    <t>龍將軍</t>
  </si>
  <si>
    <t>職場嘔血夾心層</t>
  </si>
  <si>
    <t>9789888572076</t>
  </si>
  <si>
    <t>半宅職薯</t>
  </si>
  <si>
    <t>白貓黑貓系列：趣味學世界文學</t>
  </si>
  <si>
    <t>9789888572472</t>
  </si>
  <si>
    <t>方舒眉</t>
  </si>
  <si>
    <t>我由鹿兒島徒步到福岡</t>
  </si>
  <si>
    <t>9789888572724</t>
  </si>
  <si>
    <t>哈弟（HADEE）</t>
  </si>
  <si>
    <t>羅霖凍齡美魔法</t>
  </si>
  <si>
    <t>9789621470683</t>
  </si>
  <si>
    <t>羅霖</t>
  </si>
  <si>
    <t>菲傭入廚手記：慳慳地煮好餸</t>
  </si>
  <si>
    <t>9789621469595</t>
  </si>
  <si>
    <t>經典香港小菜</t>
  </si>
  <si>
    <t>9789621470041</t>
  </si>
  <si>
    <t>方曉嵐，陳紀臨</t>
  </si>
  <si>
    <t>貓的癡情辭典</t>
  </si>
  <si>
    <t>9789869772242</t>
  </si>
  <si>
    <t>斐德列克．威圖</t>
  </si>
  <si>
    <t>黑錢：跨國企業主宰與顛覆全球經濟的手段</t>
  </si>
  <si>
    <t>9789869815017</t>
  </si>
  <si>
    <t>大衛．蒙特羅</t>
  </si>
  <si>
    <t>阿納絲塔</t>
  </si>
  <si>
    <t>9789869789103</t>
  </si>
  <si>
    <t>弗拉狄米爾‧米格烈〈Vladimir Megre〉</t>
  </si>
  <si>
    <t>GEPT 全民英檢模擬測驗題庫．中高級（初試複試）【有聲】</t>
  </si>
  <si>
    <t>9789579579568</t>
  </si>
  <si>
    <t>5分鐘學會旅遊泰語【有聲】</t>
  </si>
  <si>
    <t>9789579579667</t>
  </si>
  <si>
    <t>泰語編輯團隊</t>
  </si>
  <si>
    <t>5分鐘學會旅遊日語【有聲】</t>
  </si>
  <si>
    <t>9789579579650</t>
  </si>
  <si>
    <t>日語編輯團隊</t>
  </si>
  <si>
    <t>第一次學廣東話，超簡單【有聲】</t>
  </si>
  <si>
    <t>9789579579674</t>
  </si>
  <si>
    <t>施銘瑋</t>
  </si>
  <si>
    <t>合格攻略：新日檢N3聽力解說版【有聲】</t>
  </si>
  <si>
    <t>9789579579704</t>
  </si>
  <si>
    <t>田中紀子，  杉本愛子</t>
  </si>
  <si>
    <t>30秒用英語和老外聊不停，超簡單！【有聲】</t>
  </si>
  <si>
    <t>9789869742566</t>
  </si>
  <si>
    <t>施孝昌，Scott Willians</t>
  </si>
  <si>
    <t>最新圖解我的第一本廣東話【有聲】</t>
  </si>
  <si>
    <t>9789869742573</t>
  </si>
  <si>
    <t>施銘瑋，何美玲</t>
  </si>
  <si>
    <t>新日檢N2必考文法：模擬測驗題庫＋解析大全【有聲】</t>
  </si>
  <si>
    <t>9789579579575</t>
  </si>
  <si>
    <t>5分鐘學會旅遊法語【有聲】</t>
  </si>
  <si>
    <t>9789579579643</t>
  </si>
  <si>
    <t>法語編輯團隊</t>
  </si>
  <si>
    <t>金融危機的週期性問題探究</t>
  </si>
  <si>
    <t>9789576803727</t>
  </si>
  <si>
    <t>董樹功，王力平</t>
  </si>
  <si>
    <t>中國宏觀政策下的商業銀行風險承擔行為：實踐、經驗與挑戰</t>
  </si>
  <si>
    <t>9789576803796</t>
  </si>
  <si>
    <t>鐘晨，吳雄</t>
  </si>
  <si>
    <t>區域旅遊創新發展理論與實踐研究</t>
  </si>
  <si>
    <t>9789576803864</t>
  </si>
  <si>
    <t>張毓峰</t>
  </si>
  <si>
    <t>廣告人說茶中江湖：中國茶市場面面觀</t>
  </si>
  <si>
    <t>9789577359308</t>
  </si>
  <si>
    <t>黃大</t>
  </si>
  <si>
    <t>餐飲經濟學：日常餐飲現象中的經濟學</t>
  </si>
  <si>
    <t>9789577359360</t>
  </si>
  <si>
    <t>賈岷江</t>
  </si>
  <si>
    <t>不如詩</t>
  </si>
  <si>
    <t>9789864451517</t>
  </si>
  <si>
    <t>楊沐子</t>
  </si>
  <si>
    <t>越獄吧，身體！</t>
  </si>
  <si>
    <t>9789864451678</t>
  </si>
  <si>
    <t>汪建輝</t>
  </si>
  <si>
    <t>不確定的風景：陳秀珍詩集</t>
  </si>
  <si>
    <t>9789864451791</t>
  </si>
  <si>
    <t>為何旅行：林鷺詩集</t>
  </si>
  <si>
    <t>9789864451845</t>
  </si>
  <si>
    <t>行屍別哭 Crying Walkers</t>
  </si>
  <si>
    <t>9789864451876</t>
  </si>
  <si>
    <t>Neo</t>
  </si>
  <si>
    <t>拾穗集</t>
  </si>
  <si>
    <t>9789864451944</t>
  </si>
  <si>
    <t>舒蘭</t>
  </si>
  <si>
    <t>吹不散心頭上的身影：王建生散文選</t>
  </si>
  <si>
    <t>9789864452842</t>
  </si>
  <si>
    <t>王建生</t>
  </si>
  <si>
    <t>華文俳句選：吟詠當下的美學</t>
  </si>
  <si>
    <t>9789864453023</t>
  </si>
  <si>
    <t>吳衛峰，洪郁芬，郭至卿，趙紹球，永田満徳</t>
  </si>
  <si>
    <t>寫作過活不是夢，你也可以靠搖筆桿子吃飯！：成為職業作家一定要知道的50件事</t>
  </si>
  <si>
    <t>9789864453092</t>
  </si>
  <si>
    <t>王乾任</t>
  </si>
  <si>
    <t>需要一場雨：翠希短篇、極短篇小說集</t>
  </si>
  <si>
    <t>9789864453146</t>
  </si>
  <si>
    <t>翠希</t>
  </si>
  <si>
    <t>阿帕拉契的火：金車奇幻小說獎傑作選</t>
  </si>
  <si>
    <t>9789864452248</t>
  </si>
  <si>
    <t>王麗雯，邱常婷，林子瑄，沈琬婷，江尋</t>
  </si>
  <si>
    <t>犬犬‧謙謙‧有禮：林煥彰詩畫集</t>
  </si>
  <si>
    <t>9789864452521</t>
  </si>
  <si>
    <t>林煥彰</t>
  </si>
  <si>
    <t>捕快的口袋書：從現代犯罪偵查看《折獄龜鑑》</t>
  </si>
  <si>
    <t>9789869430869</t>
  </si>
  <si>
    <t>獨立作家</t>
  </si>
  <si>
    <t>鄒濬智</t>
  </si>
  <si>
    <t>影视特效基础教程</t>
  </si>
  <si>
    <t>9787562495871</t>
  </si>
  <si>
    <t>相遇在世界之路：一個背包，環遊世界一百零一天</t>
  </si>
  <si>
    <t>9789869760621</t>
  </si>
  <si>
    <t>沐風文化出版有限公司</t>
  </si>
  <si>
    <t>海島一點點：東京╳廣島╳瀨戶內海都來一點點</t>
  </si>
  <si>
    <t>9789869760607</t>
  </si>
  <si>
    <t>點點陳</t>
  </si>
  <si>
    <t>蒼山下，洱海前：我的雲南擺攤人生</t>
  </si>
  <si>
    <t>9789869760614</t>
  </si>
  <si>
    <t>吳文捷</t>
  </si>
  <si>
    <t>什麼是政治行動？</t>
  </si>
  <si>
    <t>9789869255899</t>
  </si>
  <si>
    <t>帕特里斯．卡尼維</t>
  </si>
  <si>
    <t>什麼是遊戲？</t>
  </si>
  <si>
    <t>9789869408905</t>
  </si>
  <si>
    <t>史鐵凡．休維爾</t>
  </si>
  <si>
    <t>什麼是世界觀？</t>
  </si>
  <si>
    <t>9789869551908</t>
  </si>
  <si>
    <t>克里斯提安．貝爾內</t>
  </si>
  <si>
    <t>什麼是暴力？</t>
  </si>
  <si>
    <t>9789869668231</t>
  </si>
  <si>
    <t>艾維．佛特勒爾</t>
  </si>
  <si>
    <t>什麼是惡？</t>
  </si>
  <si>
    <t>9789869668293</t>
  </si>
  <si>
    <t>艾蓮．布希尤</t>
  </si>
  <si>
    <t>什麼是道德案例？</t>
  </si>
  <si>
    <t>9789869715126</t>
  </si>
  <si>
    <t>薩吉．波艾西尼</t>
  </si>
  <si>
    <t>暢活存在：進入朱利安的思想</t>
  </si>
  <si>
    <t>9789869551984</t>
  </si>
  <si>
    <t>卓立</t>
  </si>
  <si>
    <t>街頭精神：抗議及惡搞的力量</t>
  </si>
  <si>
    <t>9789869668279</t>
  </si>
  <si>
    <t>斯蒂夫．克羅修</t>
  </si>
  <si>
    <t>發聲：蘭登書屋羅伯特．伯恩斯坦為出版與人權奮鬥的一生</t>
  </si>
  <si>
    <t>9789869715188</t>
  </si>
  <si>
    <t>羅伯特．伯恩斯坦，道格．梅里諾</t>
  </si>
  <si>
    <t>第二人生：人生的第二春</t>
  </si>
  <si>
    <t>9789869808439</t>
  </si>
  <si>
    <t>朱利安</t>
  </si>
  <si>
    <t>影视文化生态与传播范式：现象、案例与思考</t>
  </si>
  <si>
    <t>9787562496786</t>
  </si>
  <si>
    <t>刘彤，杨嫦君</t>
  </si>
  <si>
    <t>大数据时代的产品智能配置理论与方法</t>
  </si>
  <si>
    <t>9787562953791</t>
  </si>
  <si>
    <t>武汉理工大学出版社有限责任公司</t>
  </si>
  <si>
    <t>盛步云，萧筝，雷兵</t>
  </si>
  <si>
    <t>快速公交（BRT）运行基础理论及换乘关键技术研究</t>
  </si>
  <si>
    <t>9787562954194</t>
  </si>
  <si>
    <t>蔡志理</t>
  </si>
  <si>
    <t>太阳电池：从理论基础到技术应用</t>
  </si>
  <si>
    <t>9787562957102</t>
  </si>
  <si>
    <t>陈凤翔，汪礼胜，赵占霞</t>
  </si>
  <si>
    <t>超长深埋隧道TBM掘进成套技术</t>
  </si>
  <si>
    <t>9787562957294</t>
  </si>
  <si>
    <t>中铁十一局集团第五工程有限公司编委会</t>
  </si>
  <si>
    <t>船史研究</t>
  </si>
  <si>
    <t>9787562957607</t>
  </si>
  <si>
    <t>圖解婦幼生活醫學：日常保健一看就懂</t>
  </si>
  <si>
    <t>9789863591498</t>
  </si>
  <si>
    <t>木馬文化事業股份有限公司</t>
  </si>
  <si>
    <t>劉育志，白映俞</t>
  </si>
  <si>
    <t>應用科學類</t>
  </si>
  <si>
    <t>螢幕陷阱：行為經濟學家揭開筆電、平板、手機上的消費衝動與商業機會</t>
  </si>
  <si>
    <t>9789571368047</t>
  </si>
  <si>
    <t>時報文化出版企業股份有限公司</t>
  </si>
  <si>
    <t>陳重亨</t>
  </si>
  <si>
    <t>商業：經營學</t>
  </si>
  <si>
    <t>Windows10極速上手：全面啟動雲端新視界</t>
  </si>
  <si>
    <t>9789864340651</t>
  </si>
  <si>
    <t>江明樵</t>
  </si>
  <si>
    <t>科學類</t>
  </si>
  <si>
    <t>Final Cut Pro X活用萬事通：Mac影音剪輯一本就學會！</t>
  </si>
  <si>
    <t>9789864340323</t>
  </si>
  <si>
    <t>鍵盤先生：沒有最懶，只有更懶的200暗黑鍵盤操控力</t>
  </si>
  <si>
    <t>9789864342341</t>
  </si>
  <si>
    <t>Go Traveling學好英語環遊世界【有聲】</t>
  </si>
  <si>
    <t>9789864411870</t>
  </si>
  <si>
    <t>希伯崙股份有限公司</t>
  </si>
  <si>
    <t>陳豫弘</t>
  </si>
  <si>
    <t>語言文學類</t>
  </si>
  <si>
    <t>語言學總論</t>
  </si>
  <si>
    <t>好城市：綠設計，慢哲學，啟動未來城市整建計畫</t>
  </si>
  <si>
    <t>9789863841838</t>
  </si>
  <si>
    <t>廖桂賢</t>
  </si>
  <si>
    <t>社會科學類</t>
  </si>
  <si>
    <t>東京散步思考：由點到面看城市，室內設計師的17個觀察側寫</t>
  </si>
  <si>
    <t>9789869532266</t>
  </si>
  <si>
    <t>遠足文化事業股份有限公司</t>
  </si>
  <si>
    <t>陳岳夫</t>
  </si>
  <si>
    <t>史地類</t>
  </si>
  <si>
    <t>張大千vs.梅竹雙清</t>
  </si>
  <si>
    <t>9789576723988</t>
  </si>
  <si>
    <t>藝術圖書有限公司</t>
  </si>
  <si>
    <t>何恭上</t>
  </si>
  <si>
    <t>藝術類</t>
  </si>
  <si>
    <t>繪畫；書法</t>
  </si>
  <si>
    <t>iWork活用萬事通 : Keynote、Pages、Numbers一本就學會</t>
  </si>
  <si>
    <t>9789864342372</t>
  </si>
  <si>
    <t>（準時下班秘笈）超實用！公務員Excel省時秘技108招</t>
  </si>
  <si>
    <t>9789864342617</t>
  </si>
  <si>
    <t>看電影的慾望</t>
  </si>
  <si>
    <t>9789863595731</t>
  </si>
  <si>
    <t>張亦絢</t>
  </si>
  <si>
    <t>穆罕默德：宣揚謙卑、寬容與和平的先知</t>
  </si>
  <si>
    <t>9789869590594</t>
  </si>
  <si>
    <t>黃楷君</t>
  </si>
  <si>
    <t>宗教類</t>
  </si>
  <si>
    <t>伊斯蘭教</t>
  </si>
  <si>
    <t>看了就會彈，烏克麗麗入門自學簡譜</t>
  </si>
  <si>
    <t>9789865894870</t>
  </si>
  <si>
    <t>林中健</t>
  </si>
  <si>
    <t>最強創意思考課：從藍海策略到破壞式創新，凌駕AI的創新思維</t>
  </si>
  <si>
    <t>9789864795888</t>
  </si>
  <si>
    <t>橫田幸信</t>
  </si>
  <si>
    <t>創意天才的蝴蝶思考術</t>
  </si>
  <si>
    <t>9789864793402</t>
  </si>
  <si>
    <t>李芳齡</t>
  </si>
  <si>
    <t>哲學類</t>
  </si>
  <si>
    <t>biz互動英語年度特別企畫：脫離辦公室英語邊緣人超強職場英語會話【有聲】</t>
  </si>
  <si>
    <t>4715838654542</t>
  </si>
  <si>
    <t>建盞•茶談</t>
  </si>
  <si>
    <t>9789869445849</t>
  </si>
  <si>
    <t>拾慧文化創意有限公司</t>
  </si>
  <si>
    <t>王薀老師</t>
  </si>
  <si>
    <t>走走韓國：釜山</t>
  </si>
  <si>
    <t>EBK10200011261</t>
  </si>
  <si>
    <t>欣傳媒</t>
  </si>
  <si>
    <t>什麼才是經營最難的事：矽谷創投天王告訴你真實的管理智慧</t>
  </si>
  <si>
    <t>9789864795567</t>
  </si>
  <si>
    <t>連育德</t>
  </si>
  <si>
    <t>為什麼你沒看見大猩猩？：教你擺脫六大錯覺的操縱（最新修訂版）</t>
  </si>
  <si>
    <t>9789864793488</t>
  </si>
  <si>
    <t>楊玉齡</t>
  </si>
  <si>
    <t>中醫歷史：醫藥起源、醫家、醫書、醫理</t>
  </si>
  <si>
    <t>EBK10200011267</t>
  </si>
  <si>
    <t>這樣玩才有趣！iPhone XS／XR、iPad 與iOS 12：果迷必學的250招超狂解密實用技</t>
  </si>
  <si>
    <t>9789864343447</t>
  </si>
  <si>
    <t>蘋果梗，施暹</t>
  </si>
  <si>
    <t>工業基本控制程式設計（手機APP控制篇）</t>
  </si>
  <si>
    <t>9789865629847</t>
  </si>
  <si>
    <t>商業：各種營業</t>
  </si>
  <si>
    <t>這些心理學實驗告訴你這樣做事最有效：掌握人類行為動機，交涉、決策、銷售一出手就精準到位</t>
  </si>
  <si>
    <t>9789864794911</t>
  </si>
  <si>
    <t>莊雅琇</t>
  </si>
  <si>
    <t>我與貍奴不出門</t>
  </si>
  <si>
    <t>9789571377926</t>
  </si>
  <si>
    <t>黃麗群</t>
  </si>
  <si>
    <t>啟動未來式頭腦：關鍵12密碼，職場潛力X競爭力翻倍</t>
  </si>
  <si>
    <t>9789862485996</t>
  </si>
  <si>
    <t>溫力秦</t>
  </si>
  <si>
    <t>鑿刻家貌</t>
  </si>
  <si>
    <t>9789571378169</t>
  </si>
  <si>
    <t>鄭如晴</t>
  </si>
  <si>
    <t>9789864451821</t>
  </si>
  <si>
    <t>清藏住持時代推理：當和尚買了髮簪</t>
  </si>
  <si>
    <t>9789869429856</t>
  </si>
  <si>
    <t>要有光</t>
  </si>
  <si>
    <t>唐墨</t>
  </si>
  <si>
    <t>人生哪能多如意，萬事只求半稱心</t>
  </si>
  <si>
    <t>9789864110902</t>
  </si>
  <si>
    <t>謝育琳</t>
  </si>
  <si>
    <t>比霧更深的地方</t>
  </si>
  <si>
    <t>9789863596349</t>
  </si>
  <si>
    <t>張惠菁</t>
  </si>
  <si>
    <t>憤怒也好，生氣也可以：不被他人操縱情緒的憤怒使用說明書</t>
  </si>
  <si>
    <t>9789869745321</t>
  </si>
  <si>
    <t>宋佩芬</t>
  </si>
  <si>
    <t>超好學！我的第一本泰語學習書【有聲】</t>
  </si>
  <si>
    <t>9789869337014</t>
  </si>
  <si>
    <t>林思妍</t>
  </si>
  <si>
    <t>大和細節魂：一位資深新聞人旅日三十年的獨立觀察</t>
  </si>
  <si>
    <t>9789571378411</t>
  </si>
  <si>
    <t>蔣豐</t>
  </si>
  <si>
    <t>社會平等：當代的挑戰</t>
  </si>
  <si>
    <t>9789576939266</t>
  </si>
  <si>
    <t>李家雯，吳毓瑩，林上能，黃珮怡</t>
  </si>
  <si>
    <t>與十九世紀傑出女性科學探險家相遇：因為她們，世界變得更好</t>
  </si>
  <si>
    <t>9789578423770</t>
  </si>
  <si>
    <t>字畝文化</t>
  </si>
  <si>
    <t>蔡兆倫</t>
  </si>
  <si>
    <t>科學總論</t>
  </si>
  <si>
    <t>請進！餐桌上聊教養：兩位媽媽長征歐亞14國的教養探索，陪伴孩子走自己的路，做自己的主人</t>
  </si>
  <si>
    <t>9789869630856</t>
  </si>
  <si>
    <t>奇光出版</t>
  </si>
  <si>
    <t>宋明琪，蔡怡欣</t>
  </si>
  <si>
    <t>善終守護師</t>
  </si>
  <si>
    <t>9789869715515</t>
  </si>
  <si>
    <t>正好文化</t>
  </si>
  <si>
    <t>洪金珠</t>
  </si>
  <si>
    <t>365日日食材＆藥膳事典：中醫教你用200種日常食材／藥材＋300道料理對症食療，節氣調養，改變體質</t>
  </si>
  <si>
    <t>9789869620062</t>
  </si>
  <si>
    <t>常常生活文創</t>
  </si>
  <si>
    <t>王銘偉</t>
  </si>
  <si>
    <t>冷酷的代課老師</t>
  </si>
  <si>
    <t>9789865607692</t>
  </si>
  <si>
    <t>春天出版</t>
  </si>
  <si>
    <t>王蘊潔</t>
  </si>
  <si>
    <t>第十年的情人節</t>
  </si>
  <si>
    <t>9789579609203</t>
  </si>
  <si>
    <t>藝術的歷史（上）</t>
  </si>
  <si>
    <t>9789869645447</t>
  </si>
  <si>
    <t>許汝紘，黃可萱</t>
  </si>
  <si>
    <t>藝術的歷史（下）</t>
  </si>
  <si>
    <t>9789869693219</t>
  </si>
  <si>
    <t>溝通力決定你的影響力：4大原則開啟有效溝通，進而打動人心、贏取信任</t>
  </si>
  <si>
    <t>9789571378268</t>
  </si>
  <si>
    <t>陳維玉</t>
  </si>
  <si>
    <t>家人相互靠近的練習</t>
  </si>
  <si>
    <t>9789571379166</t>
  </si>
  <si>
    <t>廖玉蕙</t>
  </si>
  <si>
    <t>不熬夜，不死背，睡前1分鐘驚人學習法（新版）</t>
  </si>
  <si>
    <t>9789571379241</t>
  </si>
  <si>
    <t>張智淵</t>
  </si>
  <si>
    <t>走走日本：京都</t>
  </si>
  <si>
    <t>EBK10200011407</t>
  </si>
  <si>
    <t>遊戲動漫CG插圖設計與製作</t>
  </si>
  <si>
    <t>9789577357694</t>
  </si>
  <si>
    <t>喬斌</t>
  </si>
  <si>
    <t>9789869779548</t>
  </si>
  <si>
    <t>社群假象：不掉進與他人比較的絕望陷阱</t>
  </si>
  <si>
    <t>9789869745376</t>
  </si>
  <si>
    <t>潔西卡．艾寶（Jessica Abo）</t>
  </si>
  <si>
    <t>吃馬鈴薯的日子</t>
  </si>
  <si>
    <t>9789882371187</t>
  </si>
  <si>
    <t>劉紹銘</t>
  </si>
  <si>
    <t>走走日本：大阪</t>
  </si>
  <si>
    <t>EBK10200011433</t>
  </si>
  <si>
    <t>人生的真義：日本經營之聖稻盛和夫魂動108</t>
  </si>
  <si>
    <t>9789867645807</t>
  </si>
  <si>
    <t>蔡昭儀</t>
  </si>
  <si>
    <t>9789869744539</t>
  </si>
  <si>
    <t>賴詩韻</t>
  </si>
  <si>
    <t>只想成為我自己：環遊世界108天的航海日記</t>
  </si>
  <si>
    <t>9789869673440</t>
  </si>
  <si>
    <t>小貓流出版</t>
  </si>
  <si>
    <t>謝芬蘭</t>
  </si>
  <si>
    <t>運動改造大腦：活化憂鬱腦、預防失智腦，IQ和EQ大進步的關鍵</t>
  </si>
  <si>
    <t>9789863843665</t>
  </si>
  <si>
    <t>謝維玲</t>
  </si>
  <si>
    <t>漁家女兒的魚鱻食帖2：常備菜、方便醬、魚系便當、鍋料理、烤箱菜，原來魚鱻還能這樣吃！</t>
  </si>
  <si>
    <t>9789578683402</t>
  </si>
  <si>
    <t>新合發猩弟</t>
  </si>
  <si>
    <t>赤裸裸的米開朗基羅</t>
  </si>
  <si>
    <t>9789867101877</t>
  </si>
  <si>
    <t>高談文化出版事業有限公司</t>
  </si>
  <si>
    <t>西洋藝術便利貼：你不可不知道的藝術家故事與藝術小辭典</t>
  </si>
  <si>
    <t>9789869645416</t>
  </si>
  <si>
    <t>區塊鏈財富革命</t>
  </si>
  <si>
    <t>9789865670900</t>
  </si>
  <si>
    <t>華夏出版有限公司</t>
  </si>
  <si>
    <t>李光斗</t>
  </si>
  <si>
    <t>我的第一本西班牙語會話【有聲】</t>
  </si>
  <si>
    <t>9789864541041</t>
  </si>
  <si>
    <t>Renren，黎宇珠</t>
  </si>
  <si>
    <t>CNN互動英語年度特刊：跟著CNN主播學英語深度旅遊玩遍全世界【有聲】</t>
  </si>
  <si>
    <t>4715838655112</t>
  </si>
  <si>
    <t>CNN 互動英語編輯部</t>
  </si>
  <si>
    <t>CNN主播最常用的新聞關鍵英語單字【有聲】</t>
  </si>
  <si>
    <t>9789864412891</t>
  </si>
  <si>
    <t>LiveABC 互動英語教學集團</t>
  </si>
  <si>
    <t>字首＋字根＋字尾聯想：統測必考字彙【有聲】</t>
  </si>
  <si>
    <t>9789864412792</t>
  </si>
  <si>
    <t>陳麗閔</t>
  </si>
  <si>
    <t>雅思IELTS高分必考單字【有聲】</t>
  </si>
  <si>
    <t>9789864412808</t>
  </si>
  <si>
    <t>最強經營企劃書：帶來66億年營業額的B6手帳</t>
  </si>
  <si>
    <t>9789575646660</t>
  </si>
  <si>
    <t>台灣角川</t>
  </si>
  <si>
    <t>郭子菱</t>
  </si>
  <si>
    <t>走走日本：神戶</t>
  </si>
  <si>
    <t>EBK10200011444</t>
  </si>
  <si>
    <t>閱讀推手：學校圖書館管理專業</t>
  </si>
  <si>
    <t>9789620757907</t>
  </si>
  <si>
    <t>江慧珊，盧敬之，余沛健，葉錦蓮，趙格華</t>
  </si>
  <si>
    <t>圖書資訊學；檔案學</t>
  </si>
  <si>
    <t>社區精神健康服務與輔導工作</t>
  </si>
  <si>
    <t>9789620766152</t>
  </si>
  <si>
    <t>楊劍雲，吳日嵐</t>
  </si>
  <si>
    <t>小吳醫生首度公開！知識變現金的網路經營術</t>
  </si>
  <si>
    <t>9789861303963</t>
  </si>
  <si>
    <t>吳佳駿</t>
  </si>
  <si>
    <t>世界金融大歷史3000年：從古希臘城邦經濟到華爾街金錢遊戲</t>
  </si>
  <si>
    <t>9789863843405</t>
  </si>
  <si>
    <t>陳雨露，楊棟</t>
  </si>
  <si>
    <t>你相信，所以你成功：全球頂尖的成功學大師教你克服懷疑，重塑人生，釋放潛能</t>
  </si>
  <si>
    <t>9789571379876</t>
  </si>
  <si>
    <t>汪春沂</t>
  </si>
  <si>
    <t>教會復興的四個關鍵密碼</t>
  </si>
  <si>
    <t>9789866314704</t>
  </si>
  <si>
    <t>張琛</t>
  </si>
  <si>
    <t>矽谷帝國：商業巨頭如何掌控經濟與社會</t>
  </si>
  <si>
    <t>9789864798599</t>
  </si>
  <si>
    <t>林俊宏</t>
  </si>
  <si>
    <t>鬼谷子真詮</t>
  </si>
  <si>
    <t>9789621469212</t>
  </si>
  <si>
    <t>李光浦</t>
  </si>
  <si>
    <t>魚味無窮</t>
  </si>
  <si>
    <t>9789621470003</t>
  </si>
  <si>
    <t>繪畫中的日常</t>
  </si>
  <si>
    <t>9789888368563</t>
  </si>
  <si>
    <t>李夢</t>
  </si>
  <si>
    <t>福爾摩沙拾遺: 歐美的台灣初體驗1622-1895</t>
  </si>
  <si>
    <t>9789869716994</t>
  </si>
  <si>
    <t>林金源，劉怡彣</t>
  </si>
  <si>
    <t>Amazon的人為什麼這麼厲害？：日本亞馬遜創始成員告訴你，他在貝佐斯身旁學到的高成長工作法。</t>
  </si>
  <si>
    <t>9789579164795</t>
  </si>
  <si>
    <t>林信帆</t>
  </si>
  <si>
    <t>我們都是這樣在屋邨長大的</t>
  </si>
  <si>
    <t>9789888572069</t>
  </si>
  <si>
    <t>范永聰，范詠誼，楊映輝</t>
  </si>
  <si>
    <t>漫畫與哲學</t>
  </si>
  <si>
    <t>9789888572441</t>
  </si>
  <si>
    <t>羅雅駿</t>
  </si>
  <si>
    <t>創意，從計畫開始：最重要卻沒有人會教你的工作計畫教科書</t>
  </si>
  <si>
    <t>9789571359960</t>
  </si>
  <si>
    <t>林貞嫻</t>
  </si>
  <si>
    <t>在家不要談政治：擁抱不同立場，修補彼此的關係黑洞</t>
  </si>
  <si>
    <t>9789571380346</t>
  </si>
  <si>
    <t>劉議方</t>
  </si>
  <si>
    <t>9789571380667</t>
  </si>
  <si>
    <t>梁如幸</t>
  </si>
  <si>
    <t>台灣血皇帝：血海帝王霧峰林文察</t>
  </si>
  <si>
    <t>9789571366999</t>
  </si>
  <si>
    <t>賴祥蔚</t>
  </si>
  <si>
    <t>每天，每天Home Café：77種咖啡館人氣飲品，在家輕鬆重現</t>
  </si>
  <si>
    <t>9789571360034</t>
  </si>
  <si>
    <t>朴星美</t>
  </si>
  <si>
    <t>繪本裡的千言萬語：30個故事，30封給孩子的成長情書</t>
  </si>
  <si>
    <t>9789862488560</t>
  </si>
  <si>
    <t>詹建華</t>
  </si>
  <si>
    <t>日檢N2聽解總合對策（全新修訂版）</t>
  </si>
  <si>
    <t>9789862488577</t>
  </si>
  <si>
    <t>詹兆雯，游翔皓</t>
  </si>
  <si>
    <t>看美劇，說出一口好英文：一天30分鐘＋高效筆記術，訓練用英文思考的大腦，從聽說讀寫全面提昇英文實力！</t>
  </si>
  <si>
    <t>9789862488621</t>
  </si>
  <si>
    <t>山崎達也</t>
  </si>
  <si>
    <t>從Q到Q+：精準提問打破偏見僵局╳避開決策陷阱，關鍵時刻做出最佳決斷</t>
  </si>
  <si>
    <t>9789862488638</t>
  </si>
  <si>
    <t>鍾玉玨</t>
  </si>
  <si>
    <t>每天9分鐘：學會銷售心理學</t>
  </si>
  <si>
    <t>9789865701376</t>
  </si>
  <si>
    <t>李亞昊</t>
  </si>
  <si>
    <t>黃帝內經：傳承2000多年，中國養生術的根源</t>
  </si>
  <si>
    <t>EBK10200011531</t>
  </si>
  <si>
    <t>梁文兵</t>
  </si>
  <si>
    <t>喝杯好茶，品茗養生：從喝茶到懂茶，從入門到精通，做一個品茗達人。</t>
  </si>
  <si>
    <t>EBK10200011533</t>
  </si>
  <si>
    <t>居間閒羽</t>
  </si>
  <si>
    <t>畫家之眼：像藝術家一樣思考觀察，從題材到技法，淬鍊風格與心法的13堂課</t>
  </si>
  <si>
    <t>9789869602228</t>
  </si>
  <si>
    <t>陳琇玲</t>
  </si>
  <si>
    <t>日本權威營養師，萬人見證超簡易食療法：這樣吃消除浮腫肥胖、撫平皺紋鬆弛、迅速下降肌齡……</t>
  </si>
  <si>
    <t>9789869793629</t>
  </si>
  <si>
    <t>蔡麗蓉</t>
  </si>
  <si>
    <t>羅漢門</t>
  </si>
  <si>
    <t>9789869716536</t>
  </si>
  <si>
    <t>衛城出版</t>
  </si>
  <si>
    <t>錢真</t>
  </si>
  <si>
    <t>太阳能电动车的设计研究与实践</t>
  </si>
  <si>
    <t>9787564362270</t>
  </si>
  <si>
    <t>王元良，李达，曾明华</t>
  </si>
  <si>
    <t>主題式會計事務（人工記帳、資訊）丙級技能檢定學科滿分題庫</t>
  </si>
  <si>
    <t>9789864879335</t>
  </si>
  <si>
    <t>林惠貞</t>
  </si>
  <si>
    <t>主題式會計事務（人工記帳、資訊）丙級技能檢定術科滿分題庫</t>
  </si>
  <si>
    <t>9789864879328</t>
  </si>
  <si>
    <t>從譚鑫培到余叔岩</t>
  </si>
  <si>
    <t>9789863971276</t>
  </si>
  <si>
    <t>黃山國際出版社有限公司</t>
  </si>
  <si>
    <t>齊如山</t>
  </si>
  <si>
    <t>一天100秒，遠離骨質疏鬆：日本骨科名醫教你運動＋食補，重獲績優骨</t>
  </si>
  <si>
    <t>9789571358109</t>
  </si>
  <si>
    <t>諾麗果</t>
  </si>
  <si>
    <t>說壞消息的藝術：在醫療裡，找回彼此信賴的溝通方式</t>
  </si>
  <si>
    <t>9789571380827</t>
  </si>
  <si>
    <t>王榮輝</t>
  </si>
  <si>
    <t>不節食更健康：英國營養師帶你破除減肥迷思，善用直覺飲食，培養身體自癒力</t>
  </si>
  <si>
    <t>9789571380865</t>
  </si>
  <si>
    <t>張郁笛</t>
  </si>
  <si>
    <t>斯多葛生活哲學55個練習：古希臘智慧，教你自信與情緒復原力</t>
  </si>
  <si>
    <t>9789571381107</t>
  </si>
  <si>
    <t>王瑞徽</t>
  </si>
  <si>
    <t>良醫才敢揭發的醫療真相：拒絕無效檢查，遏止過度醫療，拿回病主權的66個良心建議</t>
  </si>
  <si>
    <t>9789571381213</t>
  </si>
  <si>
    <t>胡慧文</t>
  </si>
  <si>
    <t>專注力協定：史丹佛教授教你消除逃避心理，自然而然變專注。</t>
  </si>
  <si>
    <t>9789571381015</t>
  </si>
  <si>
    <t>陳映竹</t>
  </si>
  <si>
    <t>經濟學家不藏私料理筆記：家常菜升級辦桌功夫菜的祕方</t>
  </si>
  <si>
    <t>9789571381114</t>
  </si>
  <si>
    <t>廖家威</t>
  </si>
  <si>
    <t>9789571381275</t>
  </si>
  <si>
    <t>楊淑媚，蔡昆道</t>
  </si>
  <si>
    <t>誰怕當代藝術！</t>
  </si>
  <si>
    <t>9789869639729</t>
  </si>
  <si>
    <t>金振寧</t>
  </si>
  <si>
    <t>覆盤：馬光中醫30年創新之路</t>
  </si>
  <si>
    <t>9789579054539</t>
  </si>
  <si>
    <t>陳培英</t>
  </si>
  <si>
    <t>可複製的銷售鐵軍：外商實戰專家教你打造最強業務團隊的22條帶人法則</t>
  </si>
  <si>
    <t>9789579054522</t>
  </si>
  <si>
    <t>仲崇玉</t>
  </si>
  <si>
    <t>大人的11堂寫作課：實現讓生活、工作都成功的複利人生</t>
  </si>
  <si>
    <t>9789579054553</t>
  </si>
  <si>
    <t>粥左羅</t>
  </si>
  <si>
    <t>白袍：一位哈佛醫學生的歷練</t>
  </si>
  <si>
    <t>9789864799084</t>
  </si>
  <si>
    <t>朱珊慧</t>
  </si>
  <si>
    <t>以我之名：寫給獨一無二的自己</t>
  </si>
  <si>
    <t>9789864799374</t>
  </si>
  <si>
    <t>張曼娟</t>
  </si>
  <si>
    <t>醫生的內心世界：情緒如何影響行醫</t>
  </si>
  <si>
    <t>9789864799701</t>
  </si>
  <si>
    <t>李穎琦</t>
  </si>
  <si>
    <t>偽理性：走出科學神話，經濟迷思與體制牢籠，解救現代人孤獨，焦慮，迷惘的哲學處方箋</t>
  </si>
  <si>
    <t>9789869798334</t>
  </si>
  <si>
    <t>紀金慶</t>
  </si>
  <si>
    <t>挑日子！結婚、搬家、開市、生小孩你應該懂的農民曆常識</t>
  </si>
  <si>
    <t>9789869851336</t>
  </si>
  <si>
    <t>術數；迷信</t>
  </si>
  <si>
    <t>躺著背印尼語2000單字【有聲】</t>
  </si>
  <si>
    <t>9789869834063</t>
  </si>
  <si>
    <t>阿麗拉斯密，施明威</t>
  </si>
  <si>
    <t>躺著背越南語3000單字【有聲】</t>
  </si>
  <si>
    <t>9789869834070</t>
  </si>
  <si>
    <t>Nguyen Kim Nga，陳依僑</t>
  </si>
  <si>
    <t>上榜生必備的17種習慣：第一次準備國家考試就上榜</t>
  </si>
  <si>
    <t>9789864816613</t>
  </si>
  <si>
    <t>常揚，林嵩，鄭祺，韋伯，紀傑</t>
  </si>
  <si>
    <t>輕鬆學會日本話．入門篇【有聲】</t>
  </si>
  <si>
    <t>9789579579872</t>
  </si>
  <si>
    <t>朱讌欣，黃子翰，田中浩志</t>
  </si>
  <si>
    <t>日本真風貌：中田英壽行遍20萬公里，只為遇見日本之最</t>
  </si>
  <si>
    <t>9789577435187</t>
  </si>
  <si>
    <t>涂愫芸</t>
  </si>
  <si>
    <t>科學？</t>
  </si>
  <si>
    <t>9789577435255</t>
  </si>
  <si>
    <t>賢妻良母失敗記：掙脫束縛，女人們自我覺醒的生命故事</t>
  </si>
  <si>
    <t>9789869837361</t>
  </si>
  <si>
    <t>鏡文學</t>
  </si>
  <si>
    <t>陳玉梅</t>
  </si>
  <si>
    <t>多益拿高分，聽力全攻略【有聲】</t>
  </si>
  <si>
    <t>9789869660174</t>
  </si>
  <si>
    <t>改變情緒的姿勢：讓心情瞬間放晴的厲害方法！潛意識專家這樣運用身體引導大腦。</t>
  </si>
  <si>
    <t>9789579654555</t>
  </si>
  <si>
    <t>方嘉鈴</t>
  </si>
  <si>
    <t>臺灣漫遊錄</t>
  </si>
  <si>
    <t>9789869866262</t>
  </si>
  <si>
    <t>春山出版（時報）</t>
  </si>
  <si>
    <t>楊双子（青山千鶴子）</t>
  </si>
  <si>
    <t>草泥馬也會談戀愛嗎？：33篇療癒系哲學難題與解答</t>
  </si>
  <si>
    <t>9789862488744</t>
  </si>
  <si>
    <t>丁宥榆</t>
  </si>
  <si>
    <t>都是為你好，難道我會害你嗎？：揭開父母情緒勒索、遷怒、控制、差別待遇的暗黑心理，停止複製傷害迴圈</t>
  </si>
  <si>
    <t>9789862488690</t>
  </si>
  <si>
    <t>片田珠美</t>
  </si>
  <si>
    <t>病人説了什麽，醫師聽到什麽？：如何讓診間出現有意義又清楚易懂的病醫對話</t>
  </si>
  <si>
    <t>9789864799657</t>
  </si>
  <si>
    <t>追劇、韓綜、網民都在用的超融入韓國語</t>
  </si>
  <si>
    <t>9789869756648</t>
  </si>
  <si>
    <t>李禎妮</t>
  </si>
  <si>
    <t>不屑是種正能量：不屑貓的97種歡樂與力量</t>
  </si>
  <si>
    <t>9789869606851</t>
  </si>
  <si>
    <t>木蘭文化事業有限公司</t>
  </si>
  <si>
    <t>不屑貓（陳筱如）</t>
  </si>
  <si>
    <t>攻心為上：說話高手訓練班</t>
  </si>
  <si>
    <t>9789864111107</t>
  </si>
  <si>
    <t>任琦軒</t>
  </si>
  <si>
    <t>不藏私：超實用的氣場操縱術</t>
  </si>
  <si>
    <t>9789864111121</t>
  </si>
  <si>
    <t>俞建安</t>
  </si>
  <si>
    <t>心臟：從演化、基因、解剖學看兩千年探索和治療心臟疾病的故事</t>
  </si>
  <si>
    <t>9789869721141</t>
  </si>
  <si>
    <t>翁仲琪</t>
  </si>
  <si>
    <t>9789869753456</t>
  </si>
  <si>
    <t>行路出版</t>
  </si>
  <si>
    <t>甘錫安</t>
  </si>
  <si>
    <t>運動場上的哲學家：高中體育課裡的哲學思考</t>
  </si>
  <si>
    <t>9789869808408</t>
  </si>
  <si>
    <t>鍾芝憶</t>
  </si>
  <si>
    <t>圖解資料結構：使用Python</t>
  </si>
  <si>
    <t>9789864344499</t>
  </si>
  <si>
    <t>金色證書：新制TOEIC聽力、閱讀、文法【有聲】</t>
  </si>
  <si>
    <t>9789869550383</t>
  </si>
  <si>
    <t>這才是數學</t>
  </si>
  <si>
    <t>9789575925529</t>
  </si>
  <si>
    <t>朱磊磊</t>
  </si>
  <si>
    <t>Tableau數據視覺化從入門到精通</t>
  </si>
  <si>
    <t>9789865163488</t>
  </si>
  <si>
    <t>王國平</t>
  </si>
  <si>
    <t>大數據：從海量到精準</t>
  </si>
  <si>
    <t>9789865163891</t>
  </si>
  <si>
    <t>李軍</t>
  </si>
  <si>
    <t>SCRUM敏捷實戰手冊：增強績效、放大成果、縮短決策流程</t>
  </si>
  <si>
    <t>9789864799800</t>
  </si>
  <si>
    <t>提姆．庫克：從「不同凡想」到「兆元企業」，帶領蘋果再創新高峰</t>
  </si>
  <si>
    <t>9789862488751</t>
  </si>
  <si>
    <t>利安德．凱尼（Leander Kahney）</t>
  </si>
  <si>
    <t>阿里巴巴人才管理聖經：招聘開除╳建設團隊╳獲得成果，即學即用的三板斧選人育才術</t>
  </si>
  <si>
    <t>9789862488812</t>
  </si>
  <si>
    <t>王建和</t>
  </si>
  <si>
    <t>財商教養學，帶孩子玩出FQ力：5歲起，從3個小豬公學會延遲享樂、控制欲望、有同理心，成為負責的大人</t>
  </si>
  <si>
    <t>9789862488867</t>
  </si>
  <si>
    <t>張森凱（Brian）</t>
  </si>
  <si>
    <t>手起刀落：外科醫療史－神之手與屠夫的完美結合，外科史上最具意義的 28 檯刀。</t>
  </si>
  <si>
    <t>9789579654814</t>
  </si>
  <si>
    <t>謝慈</t>
  </si>
  <si>
    <t>日本人不說但外國人一定要懂的禮儀：用筷有十八禁忌、送禮最好附熨斗？七百年歷史的禮儀宗家告訴你，連陌生人看了也按讚的舉止。</t>
  </si>
  <si>
    <t>9789579654692</t>
  </si>
  <si>
    <t>劉錦秀</t>
  </si>
  <si>
    <t>從裝懂到聽懂，現代音樂簡史：爵士、藍調、民謠、搖滾、龐克、嘻哈……生活中總是沒人理解你，但你一定能找到一種音樂懂自己。</t>
  </si>
  <si>
    <t>9789579654722</t>
  </si>
  <si>
    <t>王碩，儲智勇</t>
  </si>
  <si>
    <t>提升職場決斷力的西洋哲學：從哲學史、名著到專門用語，掌握為工作加分的7大工具</t>
  </si>
  <si>
    <t>9789865080266</t>
  </si>
  <si>
    <t>卓惠娟</t>
  </si>
  <si>
    <t>46：1949白色恐怖的濫觴</t>
  </si>
  <si>
    <t>9789578019058</t>
  </si>
  <si>
    <t>前衛出版社</t>
  </si>
  <si>
    <t>黃駿</t>
  </si>
  <si>
    <t>我的媽呀！林小姐：寶島神很大帶你認識粉絲最多的女神</t>
  </si>
  <si>
    <t>9789578019119</t>
  </si>
  <si>
    <t>三立電視</t>
  </si>
  <si>
    <t>其他宗教</t>
  </si>
  <si>
    <t>窮理查年鑑（最完整收錄版）：地表最賣的格言智慧，和《聖經》一樣歷久不衰！</t>
  </si>
  <si>
    <t>9789869893817</t>
  </si>
  <si>
    <t>邱振訓</t>
  </si>
  <si>
    <t>為什麼我們總是在逃避？全美最受歡迎心理學家14堂自我療癒課</t>
  </si>
  <si>
    <t>9789579054607</t>
  </si>
  <si>
    <t>曲貝貝</t>
  </si>
  <si>
    <t>輕鬆學會日本話．五十音篇【有聲】</t>
  </si>
  <si>
    <t>9789579579933</t>
  </si>
  <si>
    <t>朱讌欣，田中浩志</t>
  </si>
  <si>
    <t>輕鬆學會日本話．進階篇【有聲】</t>
  </si>
  <si>
    <t>9789579579940</t>
  </si>
  <si>
    <t>早知道就這樣準備國考：P律師從落榜到上榜的考取秘訣</t>
  </si>
  <si>
    <t>9789869869621</t>
  </si>
  <si>
    <t>P律師</t>
  </si>
  <si>
    <t>羅右宸看屋學：我這樣找「跌過頭」的房子，替自己、幫別人買到300間房</t>
  </si>
  <si>
    <t>9789579164641</t>
  </si>
  <si>
    <t>羅右宸</t>
  </si>
  <si>
    <t>普瓦蘭麵包之書</t>
  </si>
  <si>
    <t>9789571381879</t>
  </si>
  <si>
    <t>陳太乙</t>
  </si>
  <si>
    <t>一本突破中式英文盲點：掌握華人學英語發音．文法．字彙關鍵</t>
  </si>
  <si>
    <t>9789571381671</t>
  </si>
  <si>
    <t>張西亞</t>
  </si>
  <si>
    <t>我跑，故我在：16位職人跑者的馬場人生</t>
  </si>
  <si>
    <t>9789571382098</t>
  </si>
  <si>
    <t>鄭匡寓</t>
  </si>
  <si>
    <t>16個會後悔的溝通方式：想再往上，先避開連高階主管都會犯的錯</t>
  </si>
  <si>
    <t>9789571381862</t>
  </si>
  <si>
    <t>胡琦君</t>
  </si>
  <si>
    <t>9789571382364</t>
  </si>
  <si>
    <t>李建興</t>
  </si>
  <si>
    <t>學矽谷人做身體駭客，保持體能巔峰：90天科學飲食、體能計畫，讓腦力、體力、心智發揮100％</t>
  </si>
  <si>
    <t>9789865070205</t>
  </si>
  <si>
    <t>姚怡平</t>
  </si>
  <si>
    <t>韓國第一健身女王的短時高效健身計劃：肌力訓練＋有氧鍛鍊，持續5天，降體脂．雕曲線超有感</t>
  </si>
  <si>
    <t>9789865070892</t>
  </si>
  <si>
    <t>陳品芳</t>
  </si>
  <si>
    <t>「字首&amp;字根」連鎖記憶法，英文單字語源圖鑑</t>
  </si>
  <si>
    <t>9789865070731</t>
  </si>
  <si>
    <t>吳怡文</t>
  </si>
  <si>
    <t>區塊鏈：不可不知的金融大未來</t>
  </si>
  <si>
    <t>9789864344697</t>
  </si>
  <si>
    <t>陳根</t>
  </si>
  <si>
    <t>最新！日本人天天說生活日語【有聲】</t>
  </si>
  <si>
    <t>9789869834032</t>
  </si>
  <si>
    <t>朱讌欣，渡邊由里</t>
  </si>
  <si>
    <t>好用！暢銷！用中文說美國話【有聲】</t>
  </si>
  <si>
    <t>9789869834056</t>
  </si>
  <si>
    <t>陳依僑，Rose White</t>
  </si>
  <si>
    <t>西餐製作入門</t>
  </si>
  <si>
    <t>9789575926571</t>
  </si>
  <si>
    <t>王森</t>
  </si>
  <si>
    <t>中國烹飪概論</t>
  </si>
  <si>
    <t>9789575925994</t>
  </si>
  <si>
    <t>杜莉</t>
  </si>
  <si>
    <t>腹脹是身體的警訊</t>
  </si>
  <si>
    <t>9789865070168</t>
  </si>
  <si>
    <t>愛，讀出聖經的智慧與真理</t>
  </si>
  <si>
    <t>9789571381466</t>
  </si>
  <si>
    <t>郭泰</t>
  </si>
  <si>
    <t>李偉文的退休進行式（2）：50＋的自在活，健康老</t>
  </si>
  <si>
    <t>9789571381442</t>
  </si>
  <si>
    <t>李偉文</t>
  </si>
  <si>
    <t>上醫養生法：學會身體使用技巧，邁向終極健康！李宇銘醫師的養生思索與防病練習</t>
  </si>
  <si>
    <t>9789571381763</t>
  </si>
  <si>
    <t>李宇銘</t>
  </si>
  <si>
    <t>艾療：最實用的8堂艾灸居家保健入門課</t>
  </si>
  <si>
    <t>9789571381664</t>
  </si>
  <si>
    <t>楊力</t>
  </si>
  <si>
    <t>全身激痛點地圖：你真的知道疼痛的根源嗎？一次掌握頭、頸、肩、背、胸、手、腰、腹、臀、腿、膝、足百處激痛點，找到根源、破除迷思，疼痛從此徹底消除！</t>
  </si>
  <si>
    <t>9789571381534</t>
  </si>
  <si>
    <t>李敏瑜</t>
  </si>
  <si>
    <t>藥膳本草養生知識</t>
  </si>
  <si>
    <t>EBK10200011792</t>
  </si>
  <si>
    <t>張雪松</t>
  </si>
  <si>
    <t>見證蝦紅素：你的健康密碼</t>
  </si>
  <si>
    <t>9789869158305</t>
  </si>
  <si>
    <t>王渝中</t>
  </si>
  <si>
    <t>這樣吃，可以對抗癌症</t>
  </si>
  <si>
    <t>9789869158343</t>
  </si>
  <si>
    <t>于康，石漢平</t>
  </si>
  <si>
    <t>這樣吃能補腎</t>
  </si>
  <si>
    <t>9789869158329</t>
  </si>
  <si>
    <t>柴瑞震</t>
  </si>
  <si>
    <t>別讓孩子抱怨你沒教：提早知道就能讓孩子贏在人生起跑點的7件事</t>
  </si>
  <si>
    <t>9789865753573</t>
  </si>
  <si>
    <t>林立芬</t>
  </si>
  <si>
    <t>做一個快樂幸福的銀髮族</t>
  </si>
  <si>
    <t>EBK10200010453</t>
  </si>
  <si>
    <t>常婷</t>
  </si>
  <si>
    <t>我的孩子愛生氣怎辦？這樣教，孩子情緒不失控</t>
  </si>
  <si>
    <t>9789865753610</t>
  </si>
  <si>
    <t>張曉雲</t>
  </si>
  <si>
    <t>管理要智慧而非知識：向古人借智慧</t>
  </si>
  <si>
    <t>9789861441559</t>
  </si>
  <si>
    <t>張威龍</t>
  </si>
  <si>
    <t>摩拉維亞每日箴言2017</t>
  </si>
  <si>
    <t>9789577274946</t>
  </si>
  <si>
    <t>盧怡君，李國隆，潘世娟</t>
  </si>
  <si>
    <t>街頭極限健身</t>
  </si>
  <si>
    <t>9789621457639</t>
  </si>
  <si>
    <t>楊國威，Barkids</t>
  </si>
  <si>
    <t>孩子的成長只有一次：別錯過孩子成長的34件事</t>
  </si>
  <si>
    <t>9789865753757</t>
  </si>
  <si>
    <t>李蓓恩</t>
  </si>
  <si>
    <t>感覺累了就冥想吧：冥想10分鐘等於熟睡二小時</t>
  </si>
  <si>
    <t>9789865636678</t>
  </si>
  <si>
    <t>人工智慧文字辨識技術：ABBYY FineReader 1X應用</t>
  </si>
  <si>
    <t>9789869198011</t>
  </si>
  <si>
    <t>郃譯翻譯社</t>
  </si>
  <si>
    <t>黃敦義</t>
  </si>
  <si>
    <t>睡眠好，勝過藥</t>
  </si>
  <si>
    <t>9789869322362</t>
  </si>
  <si>
    <t>沙維偉</t>
  </si>
  <si>
    <t>9789577399939</t>
  </si>
  <si>
    <t>遠見特刊 蔬食特刊：新蔬食主義，吃貨養成日記</t>
  </si>
  <si>
    <t>4711225318929_0030</t>
  </si>
  <si>
    <t>天下遠見出版</t>
  </si>
  <si>
    <t>20191101</t>
  </si>
  <si>
    <t>連續性出版品；期刊</t>
  </si>
  <si>
    <t>遠見特刊 台北南西商圈，赤峰老街巡禮</t>
  </si>
  <si>
    <t>4711225318929_0031</t>
  </si>
  <si>
    <t>遠見特刊 趨勢特刊：華人領袖的30堂趨勢課</t>
  </si>
  <si>
    <t>4711225318929_0032</t>
  </si>
  <si>
    <t>20191201</t>
  </si>
  <si>
    <t>告別腰酸背痛【增訂版】</t>
  </si>
  <si>
    <t>9789869123860</t>
  </si>
  <si>
    <t>健康世界有限公司</t>
  </si>
  <si>
    <t>謝霖芬</t>
  </si>
  <si>
    <t>聽見宋朝好聲音：宋詞那些人、那些故事</t>
  </si>
  <si>
    <t>9789571370156</t>
  </si>
  <si>
    <t>蘇淑芬</t>
  </si>
  <si>
    <t>顧客為什麼買：原來零售業還可以這樣經營</t>
  </si>
  <si>
    <t>9789869466608</t>
  </si>
  <si>
    <t>陳望</t>
  </si>
  <si>
    <t>孩子，我對你有信心</t>
  </si>
  <si>
    <t>9789864922123</t>
  </si>
  <si>
    <t>廖平女</t>
  </si>
  <si>
    <t>城市修道者：暫停時間，尋找成功、快樂與平靜的幸福法則</t>
  </si>
  <si>
    <t>9789571371221</t>
  </si>
  <si>
    <t>游淑峰</t>
  </si>
  <si>
    <t>因為任性，所以認真：一片面膜，打造一個億萬致富傳奇</t>
  </si>
  <si>
    <t>9789571370897</t>
  </si>
  <si>
    <t>妍容</t>
  </si>
  <si>
    <t>大藍海洋</t>
  </si>
  <si>
    <t>9789869506731</t>
  </si>
  <si>
    <t>方淑惠，余佳玲</t>
  </si>
  <si>
    <t>地球科學；地質學</t>
  </si>
  <si>
    <t>長跑運動全攻略：健體‧訓練‧比賽〈增訂版〉</t>
  </si>
  <si>
    <t>9789620771897</t>
  </si>
  <si>
    <t>楊世模</t>
  </si>
  <si>
    <t>讓衰老變慢：中老人也可以吃得很長壽</t>
  </si>
  <si>
    <t>9789865756727</t>
  </si>
  <si>
    <t>蔣家騉</t>
  </si>
  <si>
    <t>靜坐這一檔子事：導引功法</t>
  </si>
  <si>
    <t>9789869271554</t>
  </si>
  <si>
    <t>薄伽梵出版社</t>
  </si>
  <si>
    <t>王薀</t>
  </si>
  <si>
    <t>五行芳香療法全書</t>
  </si>
  <si>
    <t>9789575630928</t>
  </si>
  <si>
    <t>鄧淼</t>
  </si>
  <si>
    <t>艾莉絲的靈數密語：結合數字與占星，搶先報2018運勢，透過內外靈數解開困惑人生的終極密碼</t>
  </si>
  <si>
    <t>9789571372105</t>
  </si>
  <si>
    <t>子宇影像有限公司</t>
  </si>
  <si>
    <t>聖凱師的居家料理小教室：47道超人氣料理拯救沒梗的餐桌菜色</t>
  </si>
  <si>
    <t>9789571372846</t>
  </si>
  <si>
    <t>二亖開影像興業社</t>
  </si>
  <si>
    <t>健康滿足（綜合版）</t>
  </si>
  <si>
    <t>9789863584995</t>
  </si>
  <si>
    <t>許漢文</t>
  </si>
  <si>
    <t>相煎</t>
  </si>
  <si>
    <t>9789864780532</t>
  </si>
  <si>
    <t>華平，孝平</t>
  </si>
  <si>
    <t>你的失敗不是偶然：成功者不給看的36招生存本領</t>
  </si>
  <si>
    <t>9789571372778</t>
  </si>
  <si>
    <t>游卉庭</t>
  </si>
  <si>
    <t>傷風敗俗文化史：十五個改寫人類文明的墮落惡習</t>
  </si>
  <si>
    <t>9789571372808</t>
  </si>
  <si>
    <t>鄭煥昇</t>
  </si>
  <si>
    <t>紫微探源：易經象數剖析紫微斗數原理！</t>
  </si>
  <si>
    <t>9789571372594</t>
  </si>
  <si>
    <t>王文華</t>
  </si>
  <si>
    <t>一天一D：維他命D幫你顧健康</t>
  </si>
  <si>
    <t>9789571373003</t>
  </si>
  <si>
    <t>郭堯中</t>
  </si>
  <si>
    <t>他們說的幸運之神</t>
  </si>
  <si>
    <t>9789571372655</t>
  </si>
  <si>
    <t>邱喜麗</t>
  </si>
  <si>
    <t>新多益聽力自習【有聲】</t>
  </si>
  <si>
    <t>9789864411931</t>
  </si>
  <si>
    <t>LiveABC互動英語教學集團</t>
  </si>
  <si>
    <t>不花錢學筆記王Know–How</t>
  </si>
  <si>
    <t>9789862659182</t>
  </si>
  <si>
    <t>考用出版股份有限公司</t>
  </si>
  <si>
    <t>目錄學；文獻學</t>
  </si>
  <si>
    <t>惆悵又幸福的粉圓夢</t>
  </si>
  <si>
    <t>9789571373010</t>
  </si>
  <si>
    <t>Soupy Tang</t>
  </si>
  <si>
    <t>思考致富：暢銷全球六千萬冊，「億萬富翁締造者」拿破崙‧希爾的13條成功白金法則</t>
  </si>
  <si>
    <t>9789863841982</t>
  </si>
  <si>
    <t>周玉文</t>
  </si>
  <si>
    <t>雕塑史101：從古典到現代西洋雕塑</t>
  </si>
  <si>
    <t>9789869158091</t>
  </si>
  <si>
    <t>活字出版</t>
  </si>
  <si>
    <t>王德育</t>
  </si>
  <si>
    <t>雕塑</t>
  </si>
  <si>
    <t>基金革命</t>
  </si>
  <si>
    <t>9789865812560</t>
  </si>
  <si>
    <t>商訊文化事業股份有限公司</t>
  </si>
  <si>
    <t>劉宗聖，黃漢昌</t>
  </si>
  <si>
    <t>發現人體：生理學簡史</t>
  </si>
  <si>
    <t>9789869533430</t>
  </si>
  <si>
    <t>潘震澤</t>
  </si>
  <si>
    <t>中華的智慧：中華文化的源泉，東方智慧的精髓</t>
  </si>
  <si>
    <t>9789571373188</t>
  </si>
  <si>
    <t>王耀賢</t>
  </si>
  <si>
    <t>甩開寬扁胖！48歲的壺鈴爆美力：美魔女教練Linda，教你40招有效瘦腰臀腿術！每天3分鐘，從XL變S號！</t>
  </si>
  <si>
    <t>9789571373317</t>
  </si>
  <si>
    <t>物性飲食‧非吃不可與少吃為妙的全食物養生法（下冊）：搞懂食物的個性和偏性，家常飲食也能勝過珍稀大補</t>
  </si>
  <si>
    <t>9789571373553</t>
  </si>
  <si>
    <t>流光緩緩，迷了路又何妨</t>
  </si>
  <si>
    <t>9789571373560</t>
  </si>
  <si>
    <t>尹啟銘</t>
  </si>
  <si>
    <t>謝沅瑾最專業的財運居家風水：格局解析＋場景實勘＋3D圖解，教你買好宅、擺對財位，善用招財風水，迎富送窮，正財、偏財都超旺！</t>
  </si>
  <si>
    <t>9789571373607</t>
  </si>
  <si>
    <t>高政全</t>
  </si>
  <si>
    <t>生活是最好的修行：辦公室裡的修行課</t>
  </si>
  <si>
    <t>9789575633318</t>
  </si>
  <si>
    <t>喻凡</t>
  </si>
  <si>
    <t>現金的詛咒：為什麼行動支付時代，央行鈔票還是越印越多？</t>
  </si>
  <si>
    <t>9789571373355</t>
  </si>
  <si>
    <t>阿飄</t>
  </si>
  <si>
    <t>9789571374192</t>
  </si>
  <si>
    <t>上官鼎</t>
  </si>
  <si>
    <t>漫遊伊莉莎白女皇的英格蘭：養馬比養跑車還貴、環遊世界比上太空還危險、買棟房子比買群羊還容易，讓你意想不到的英國古代史</t>
  </si>
  <si>
    <t>9789571373638</t>
  </si>
  <si>
    <t>趙睿音</t>
  </si>
  <si>
    <t>怎樣寫好企劃案：8個簡單步驟、14個好用的企劃案格式、20個激發創意的方法</t>
  </si>
  <si>
    <t>9789571374307</t>
  </si>
  <si>
    <t>追著奧運看世界 : 從雅典、北京到倫敦</t>
  </si>
  <si>
    <t>9789863583752</t>
  </si>
  <si>
    <t>詹鈞智</t>
  </si>
  <si>
    <t>圖像溝通心視界</t>
  </si>
  <si>
    <t>9789576938726</t>
  </si>
  <si>
    <t>汪士瑋</t>
  </si>
  <si>
    <t>川普學：我是這樣獲得成功的</t>
  </si>
  <si>
    <t>9789869227315</t>
  </si>
  <si>
    <t>李棋芳</t>
  </si>
  <si>
    <t>基因：人類最親密的歷史</t>
  </si>
  <si>
    <t>9789571374765</t>
  </si>
  <si>
    <t>莊安祺</t>
  </si>
  <si>
    <t>怎樣成為企劃高手：5個企劃腦、10項生活特色、7個預測未來的方法、10個企劃案實例</t>
  </si>
  <si>
    <t>9789571374826</t>
  </si>
  <si>
    <t>當代生理學</t>
  </si>
  <si>
    <t>9789861944593</t>
  </si>
  <si>
    <t>華杏出版股份有限公司</t>
  </si>
  <si>
    <t>洪敏元（Hung, Min-Yuan），楊堉麟，劉良慧，林育娟，何明聰 等</t>
  </si>
  <si>
    <t>重新與人對話：迎接數位時代的人際考驗，修補親密關係的對話療法</t>
  </si>
  <si>
    <t>9789571374819</t>
  </si>
  <si>
    <t>洪慧芳</t>
  </si>
  <si>
    <t>週末的快樂效應：不被超時工作與忙亂瑣事綁架，順利切換「假日模式」，找回久違的週休生活</t>
  </si>
  <si>
    <t>9789571374963</t>
  </si>
  <si>
    <t>自己的睡眠自己救：運用醫療新科技，擺脫睡眠困擾</t>
  </si>
  <si>
    <t>9789571374994</t>
  </si>
  <si>
    <t>江秉穎</t>
  </si>
  <si>
    <t>學校最該教什麼？直擊12種非典型教育現場</t>
  </si>
  <si>
    <t>9789571374840</t>
  </si>
  <si>
    <t>劉政暉</t>
  </si>
  <si>
    <t>疾病營養學</t>
  </si>
  <si>
    <t>9789861943695</t>
  </si>
  <si>
    <t>胡淑惠（Hu, Shu-Huei），劉明宜，歐盈如，侯嘉玲，陳玉桂 等</t>
  </si>
  <si>
    <t>全球環境變遷</t>
  </si>
  <si>
    <t>9789866090714</t>
  </si>
  <si>
    <t>華都文化事業有限公司</t>
  </si>
  <si>
    <t>柳中明（Chung-Ming Liu）</t>
  </si>
  <si>
    <t>與貓的好味時光</t>
  </si>
  <si>
    <t>9789869523813</t>
  </si>
  <si>
    <t>好味小姐（Lady Flavor）</t>
  </si>
  <si>
    <t>一隻狼在放哨：阿巴斯詩集</t>
  </si>
  <si>
    <t>9789570531756</t>
  </si>
  <si>
    <t>黃燦然</t>
  </si>
  <si>
    <t>白銀帝國：從唐帝國到明清盛世，貨幣如何影響中國的興衰</t>
  </si>
  <si>
    <t>9789571374802</t>
  </si>
  <si>
    <t>徐瑾</t>
  </si>
  <si>
    <t>舞蹈表演理论与实践教程</t>
  </si>
  <si>
    <t>9787509791912</t>
  </si>
  <si>
    <t>王佩英</t>
  </si>
  <si>
    <t>天氣之書：100 個氣象的科學趣聞與關鍵歷史</t>
  </si>
  <si>
    <t>9789571375342</t>
  </si>
  <si>
    <t>鍾沛君</t>
  </si>
  <si>
    <t>天文學</t>
  </si>
  <si>
    <t>世界一流菁英的77個最強工作法：IQ、學歷不代表工作能力，是習慣和態度讓人脫穎而出！</t>
  </si>
  <si>
    <t>9789571375847</t>
  </si>
  <si>
    <t>張佳雯</t>
  </si>
  <si>
    <t>回到美自身的领域：对当代中国美学的反思</t>
  </si>
  <si>
    <t>9787520113083</t>
  </si>
  <si>
    <t>梁光焰</t>
  </si>
  <si>
    <t>“尚情”思潮的生命审美研究：晚明人情小说的“理”与“欲”</t>
  </si>
  <si>
    <t>9787520114394</t>
  </si>
  <si>
    <t>姜家君</t>
  </si>
  <si>
    <t>多元文化与中美大学生道德教育</t>
  </si>
  <si>
    <t>9787520118910</t>
  </si>
  <si>
    <t>朱海龙</t>
  </si>
  <si>
    <t>前列腺</t>
  </si>
  <si>
    <t>9789864660513</t>
  </si>
  <si>
    <t>許定勇</t>
  </si>
  <si>
    <t>當下即自由：正念大師教你擺脫苦痛、執著，於所在的地方找到勇氣、愛與喜悅</t>
  </si>
  <si>
    <t>9789862487709</t>
  </si>
  <si>
    <t>黃意然</t>
  </si>
  <si>
    <t>破解狗狗密碼：14把金鑰解開狗狗的心</t>
  </si>
  <si>
    <t>9789862101797</t>
  </si>
  <si>
    <t>Candy</t>
  </si>
  <si>
    <t>認真做喜歡的事，真的能賺錢：從旅行社到民宿咖啡廳，東京不動産女王廖惠萍的5個職場即戰力</t>
  </si>
  <si>
    <t>9789869691826</t>
  </si>
  <si>
    <t>有方文化有限公司（時報）</t>
  </si>
  <si>
    <t>廖惠萍</t>
  </si>
  <si>
    <t>圖解版台灣通史</t>
  </si>
  <si>
    <t>9789862255131</t>
  </si>
  <si>
    <t>呂理雍，朱從政</t>
  </si>
  <si>
    <t>全彩圖解‧0～3歲分齡育兒大百科：最新版育兒書，日常照顧、傷病護理，一本就安心！</t>
  </si>
  <si>
    <t>9789863711513</t>
  </si>
  <si>
    <t>李馥</t>
  </si>
  <si>
    <t>允許自己痛，更要好好過：運動療癒12週練習</t>
  </si>
  <si>
    <t>9789869672627</t>
  </si>
  <si>
    <t>陳正芬</t>
  </si>
  <si>
    <t>印度，探想：隨筆及短篇小說</t>
  </si>
  <si>
    <t>9789869618076</t>
  </si>
  <si>
    <t>自由之丘文創</t>
  </si>
  <si>
    <t>張芸，孟薇</t>
  </si>
  <si>
    <t>伸出蘭花指：對一個男旦的陳述</t>
  </si>
  <si>
    <t>9789571376950</t>
  </si>
  <si>
    <t>章詒和</t>
  </si>
  <si>
    <t>吃時間</t>
  </si>
  <si>
    <t>9789571376943</t>
  </si>
  <si>
    <t>顏艾琳</t>
  </si>
  <si>
    <t>如愛一般的存在</t>
  </si>
  <si>
    <t>9789571376271</t>
  </si>
  <si>
    <t>王琄</t>
  </si>
  <si>
    <t>練習不快樂？！不快樂是一種本能，快樂是一種選擇</t>
  </si>
  <si>
    <t>9789571376745</t>
  </si>
  <si>
    <t>丁郁芙</t>
  </si>
  <si>
    <t>對抗PM2.5的食踐術：毒理醫學專家教你用吃保肺顧健康</t>
  </si>
  <si>
    <t>9789571376738</t>
  </si>
  <si>
    <t>聽説你在創業</t>
  </si>
  <si>
    <t>9789869691840</t>
  </si>
  <si>
    <t>林育聖（鍵人）</t>
  </si>
  <si>
    <t>阿瑪杜．庫巴的新非洲寓言</t>
  </si>
  <si>
    <t>9789869631778</t>
  </si>
  <si>
    <t>Jupee</t>
  </si>
  <si>
    <t>＜低醣餐桌＞常備減脂湯料理：157道能吃飽、省時、好省錢的日常減重食譜，無壓力維持瘦身飲食</t>
  </si>
  <si>
    <t>9789869686938</t>
  </si>
  <si>
    <t>教育是，陪你找自己的路：歐盟「文化融合親善大使」的奧地利教育大震撼</t>
  </si>
  <si>
    <t>9789865837815</t>
  </si>
  <si>
    <t>楊佳恬</t>
  </si>
  <si>
    <t>最美的國文課【宋詞】：融合音樂、電影、哲學的宋詞跨界全解讀</t>
  </si>
  <si>
    <t>9789863843078</t>
  </si>
  <si>
    <t>夏昆</t>
  </si>
  <si>
    <t>最美的國文課【唐詩】：融合電影、音樂、哲學的唐詩跨界全解讀</t>
  </si>
  <si>
    <t>9789863842569</t>
  </si>
  <si>
    <t>＜低醣餐桌＞減脂快瘦雞肉料理：57道常備菜、當菜、省時料理，美味不重複、不撞菜的減重食譜</t>
  </si>
  <si>
    <t>9789869686907</t>
  </si>
  <si>
    <t>賴惠鈴</t>
  </si>
  <si>
    <t>老師傅教你掌握腳底痛點，代謝力大爆發！</t>
  </si>
  <si>
    <t>9789865894894</t>
  </si>
  <si>
    <t>林天扶</t>
  </si>
  <si>
    <t>彩妝師教你打造百變女神妝</t>
  </si>
  <si>
    <t>9789862254837</t>
  </si>
  <si>
    <t>林永銘</t>
  </si>
  <si>
    <t>彩妝師教你2倍大眼睫毛化妝術</t>
  </si>
  <si>
    <t>9789862254844</t>
  </si>
  <si>
    <t>莫菱</t>
  </si>
  <si>
    <t>返來長安過一天：漢字與文物的故事</t>
  </si>
  <si>
    <t>9789570531817</t>
  </si>
  <si>
    <t>許進雄</t>
  </si>
  <si>
    <t>相遇就是重逢：夏台鳳的幸福人生劇本</t>
  </si>
  <si>
    <t>9789571376981</t>
  </si>
  <si>
    <t>夏台鳳</t>
  </si>
  <si>
    <t>文學亮晶晶：第二十屆臺大文學獎作品集</t>
  </si>
  <si>
    <t>9789863503231</t>
  </si>
  <si>
    <t>梅家玲</t>
  </si>
  <si>
    <t>中世紀女子：英格蘭農村人妻的日常</t>
  </si>
  <si>
    <t>9789571377018</t>
  </si>
  <si>
    <t>Yes Brain！和孩子一起說好！正向思考的大腦：培養具有膽識、好奇心以及韌性的孩子</t>
  </si>
  <si>
    <t>9789571377193</t>
  </si>
  <si>
    <t>王詩琪</t>
  </si>
  <si>
    <t>大氣中醫：內氣流轉，諸疾自平！</t>
  </si>
  <si>
    <t>9789571375175</t>
  </si>
  <si>
    <t>小末醫師</t>
  </si>
  <si>
    <t>獻給皇帝的禮物：Wedgwood瓷器王國與漫長的十八世紀</t>
  </si>
  <si>
    <t>9789869735919</t>
  </si>
  <si>
    <t>溫洽溢</t>
  </si>
  <si>
    <t>21世紀的21堂課</t>
  </si>
  <si>
    <t>9789864795192</t>
  </si>
  <si>
    <t>啟動失落的能量之源</t>
  </si>
  <si>
    <t>9789869629287</t>
  </si>
  <si>
    <t>陳昭如</t>
  </si>
  <si>
    <t>華人在他鄉：中華近現代海外移民史</t>
  </si>
  <si>
    <t>9789570531923</t>
  </si>
  <si>
    <t>李明歡</t>
  </si>
  <si>
    <t>我們比黑猩猩還聰明嗎？從心理測驗破解迷思，認識演化，向動物學智慧</t>
  </si>
  <si>
    <t>9789864795222</t>
  </si>
  <si>
    <t>周沛郁</t>
  </si>
  <si>
    <t>動物學</t>
  </si>
  <si>
    <t>宇宙必修課：給大忙人的天文物理學入門攻略</t>
  </si>
  <si>
    <t>9789864793112</t>
  </si>
  <si>
    <t>泰森</t>
  </si>
  <si>
    <t>人文學科的逆襲：「無路用」學門畢業生的職場出頭術</t>
  </si>
  <si>
    <t>9789571377049</t>
  </si>
  <si>
    <t>李宛蓉</t>
  </si>
  <si>
    <t>上不了的諾亞方舟</t>
  </si>
  <si>
    <t>9789571377377</t>
  </si>
  <si>
    <t>騷夏</t>
  </si>
  <si>
    <t>來韓老師這裡學饒舌：有了這一本，讓你饒舌不走冤枉路！</t>
  </si>
  <si>
    <t>9789571377155</t>
  </si>
  <si>
    <t>韓森</t>
  </si>
  <si>
    <t>ALL＋互動英語年度特別專刊：你最需要的超實用圖解英語會話【有聲】</t>
  </si>
  <si>
    <t>4715838654689</t>
  </si>
  <si>
    <t>年齡騷擾：「阿姨」、「大嬸」、「歐巴桑」為什麼被討厭？</t>
  </si>
  <si>
    <t>9789570531961</t>
  </si>
  <si>
    <t>田中光</t>
  </si>
  <si>
    <t>英文寫作聖經：史上最長銷、美國學生人手一本、常春藤英語學習經典（風格的要素）</t>
  </si>
  <si>
    <t>9789863843160</t>
  </si>
  <si>
    <t>陳湘陽</t>
  </si>
  <si>
    <t>找回身體裡的醫生：自癒力</t>
  </si>
  <si>
    <t>9789869551953</t>
  </si>
  <si>
    <t>許光揚</t>
  </si>
  <si>
    <t>不老族札記</t>
  </si>
  <si>
    <t>9789869551977</t>
  </si>
  <si>
    <t>少過</t>
  </si>
  <si>
    <t>第三人生太好玩：蛋黃退休追夢控</t>
  </si>
  <si>
    <t>9789571377452</t>
  </si>
  <si>
    <t>黃世岱</t>
  </si>
  <si>
    <t>9789571377353</t>
  </si>
  <si>
    <t>林麗冠</t>
  </si>
  <si>
    <t>孤獨課</t>
  </si>
  <si>
    <t>9789571377490</t>
  </si>
  <si>
    <t>亞然</t>
  </si>
  <si>
    <t>創造你的金流人生：REITs不動產投資信託的靈活賺錢術</t>
  </si>
  <si>
    <t>9789571376288</t>
  </si>
  <si>
    <t>謝宗翰John Hsieh</t>
  </si>
  <si>
    <t>泰生疗法：四“以”相和保健康</t>
  </si>
  <si>
    <t>9787547834077</t>
  </si>
  <si>
    <t>詹红生</t>
  </si>
  <si>
    <t>沿着达尔文环球考察的足迹旅行</t>
  </si>
  <si>
    <t>9787547841273</t>
  </si>
  <si>
    <t>褚嘉祐</t>
  </si>
  <si>
    <t>轻松吃掉脂肪肝</t>
  </si>
  <si>
    <t>9787547832721</t>
  </si>
  <si>
    <t>沈红艺，阮洁，俞璐</t>
  </si>
  <si>
    <t>大数据时代个人隐私的分级保护研究</t>
  </si>
  <si>
    <t>9787520139120</t>
  </si>
  <si>
    <t>王敏</t>
  </si>
  <si>
    <t>“白银时代”的落地：明代货币白银化与银钱并行格局的形成</t>
  </si>
  <si>
    <t>9787509779057</t>
  </si>
  <si>
    <t>邱永志</t>
  </si>
  <si>
    <t>求索：中国古典舞创建历程</t>
  </si>
  <si>
    <t>9787520100847</t>
  </si>
  <si>
    <t>李正一，李馨</t>
  </si>
  <si>
    <t>中国古代戏曲研究文集</t>
  </si>
  <si>
    <t>9787520116138</t>
  </si>
  <si>
    <t>金宁芬</t>
  </si>
  <si>
    <t>失控的指尖：愛上網是潮還是癮</t>
  </si>
  <si>
    <t>9789864795765</t>
  </si>
  <si>
    <t>邱玉珍，陳清芳，楊琇雯</t>
  </si>
  <si>
    <t>拯救或毀滅世界的十種新創科技</t>
  </si>
  <si>
    <t>9789864793815</t>
  </si>
  <si>
    <t>黃靜雅</t>
  </si>
  <si>
    <t>&lt;&lt;全彩圖解&gt;&gt;3分鐘讀懂霍金.時間簡史: 找出穿越千年的時空奧祕,黑洞.蟲洞.時光機的科學知識</t>
  </si>
  <si>
    <t>9789869610452</t>
  </si>
  <si>
    <t>包子</t>
  </si>
  <si>
    <t>會說話的文學經典：每天讀一點三十六計</t>
  </si>
  <si>
    <t>9789869543972</t>
  </si>
  <si>
    <t>東籬子</t>
  </si>
  <si>
    <t>和自己說好，生命裡只留下不後悔的選擇：一位安寧看護與臨終者的遺憾清單</t>
  </si>
  <si>
    <t>9789571377711</t>
  </si>
  <si>
    <t>劉鐵虎</t>
  </si>
  <si>
    <t>冥王星任務：NASA新視野號與太陽系盡頭之旅</t>
  </si>
  <si>
    <t>9789571377698</t>
  </si>
  <si>
    <t>Prince Start：邱勝翊的10957個日子</t>
  </si>
  <si>
    <t>9789571377483</t>
  </si>
  <si>
    <t>邱勝翊（ 王子）</t>
  </si>
  <si>
    <t>根本飲食法：怎麼吃比吃什麼更重要！還原基本意識飲食方法，邁向身心安定的終極健康</t>
  </si>
  <si>
    <t>9789571377728</t>
  </si>
  <si>
    <t>雪球：巴菲特傳（最新增訂版）</t>
  </si>
  <si>
    <t>9789864795512</t>
  </si>
  <si>
    <t>楊美齡 等</t>
  </si>
  <si>
    <t>發現天賦之旅</t>
  </si>
  <si>
    <t>4713510945698</t>
  </si>
  <si>
    <t>廖建容</t>
  </si>
  <si>
    <t>全圖解正位瑜伽教科書（增量升級版）</t>
  </si>
  <si>
    <t>9789869543927</t>
  </si>
  <si>
    <t>美梓</t>
  </si>
  <si>
    <t>林肯在中陰</t>
  </si>
  <si>
    <t>9789571377162</t>
  </si>
  <si>
    <t>何穎怡</t>
  </si>
  <si>
    <t>太极运动法防治常见病</t>
  </si>
  <si>
    <t>9787547835791</t>
  </si>
  <si>
    <t>朱清广</t>
  </si>
  <si>
    <t>菜香百事</t>
  </si>
  <si>
    <t>9787547830703</t>
  </si>
  <si>
    <t>朱为民</t>
  </si>
  <si>
    <t>先秦古礼探研</t>
  </si>
  <si>
    <t>9787520132275</t>
  </si>
  <si>
    <t>曹建墩</t>
  </si>
  <si>
    <t>家天下的家族世界：《红楼梦》建构的历史语境</t>
  </si>
  <si>
    <t>9787520130264</t>
  </si>
  <si>
    <t>雷戈</t>
  </si>
  <si>
    <t>金源女真的英雄时代</t>
  </si>
  <si>
    <t>9787520122993</t>
  </si>
  <si>
    <t>李秀莲</t>
  </si>
  <si>
    <t>生物技术的德性</t>
  </si>
  <si>
    <t>9787520104999</t>
  </si>
  <si>
    <t>刘科</t>
  </si>
  <si>
    <t>社区防震减灾路径探究</t>
  </si>
  <si>
    <t>9787520104920</t>
  </si>
  <si>
    <t>沈文伟，崔珂</t>
  </si>
  <si>
    <t>琴弓的藝術：提琴收藏大師教你看懂琴弓的價值</t>
  </si>
  <si>
    <t>9789869545198</t>
  </si>
  <si>
    <t>莊仲平，鄭亞拿</t>
  </si>
  <si>
    <t>製造</t>
  </si>
  <si>
    <t>費米解題推斷：職場即戰場，職涯必備的「問題解決力」，就讓圖像思考幫助你</t>
  </si>
  <si>
    <t>9789869475013</t>
  </si>
  <si>
    <t>張乾</t>
  </si>
  <si>
    <t>情商高就是說話做事讓人舒服：一個人的成功20%來自IQ，80%來自情商EQ</t>
  </si>
  <si>
    <t>9789865756826</t>
  </si>
  <si>
    <t>花月殺手：美國連續謀殺案與FBI的崛起</t>
  </si>
  <si>
    <t>9789571377629</t>
  </si>
  <si>
    <t>黃亦安</t>
  </si>
  <si>
    <t>辛老師的私房國文課：從經典中學習生活智慧</t>
  </si>
  <si>
    <t>9789570531022</t>
  </si>
  <si>
    <t>辛意雲</t>
  </si>
  <si>
    <t>精靈：普拉絲詩集（最新中譯完整經典版）</t>
  </si>
  <si>
    <t>9789570532135</t>
  </si>
  <si>
    <t>陳黎，張芬齡</t>
  </si>
  <si>
    <t>順勢而為，贏在加碼：股票、期貨、選擇權，獨孤求敗的交易絕技</t>
  </si>
  <si>
    <t>9789869693622</t>
  </si>
  <si>
    <t>偽造者：阿道弗‧凱明斯基的一生</t>
  </si>
  <si>
    <t>9789869668286</t>
  </si>
  <si>
    <t>許絜嵐</t>
  </si>
  <si>
    <t>细节的力量：从细节中发现人生机遇</t>
  </si>
  <si>
    <t>9787569019889</t>
  </si>
  <si>
    <t>四川大学出版社</t>
  </si>
  <si>
    <t>赵辉</t>
  </si>
  <si>
    <t>那一年，我在劍橋揭下佛地魔的面具</t>
  </si>
  <si>
    <t>9789864451401</t>
  </si>
  <si>
    <t>許復</t>
  </si>
  <si>
    <t>圖解推拿手法：快速記憶速查速用</t>
  </si>
  <si>
    <t>9789869635776</t>
  </si>
  <si>
    <t>沈國權，嚴雋陶醫師</t>
  </si>
  <si>
    <t>好策略‧壞策略：第一本讓歐洲首席經濟學家欲罷不能、愛不釋手的策略書</t>
  </si>
  <si>
    <t>4713510945766</t>
  </si>
  <si>
    <t>陳盈如</t>
  </si>
  <si>
    <t>傳說的高砂族</t>
  </si>
  <si>
    <t>9789864782208</t>
  </si>
  <si>
    <t>汪凱彬，陳映蹀</t>
  </si>
  <si>
    <t>沙門空海之唐國鬼宴：入唐【第一部】</t>
  </si>
  <si>
    <t>9789863594666</t>
  </si>
  <si>
    <t>森美夏</t>
  </si>
  <si>
    <t>沙門空海之唐國鬼宴：咒俑【第二部】</t>
  </si>
  <si>
    <t>9789863594888</t>
  </si>
  <si>
    <t>沙門空海之唐國鬼宴：胡術【第三部】</t>
  </si>
  <si>
    <t>9789863594994</t>
  </si>
  <si>
    <t>沙門空海之唐國鬼宴：不空【第四部】</t>
  </si>
  <si>
    <t>9789863595144</t>
  </si>
  <si>
    <t>紫微攻略2：內心的力量－看透宮位與祿權科忌，用飛化和自化手法，
規劃人生各面向的取捨關鍵！</t>
  </si>
  <si>
    <t>9789571378466</t>
  </si>
  <si>
    <t>大耕老師</t>
  </si>
  <si>
    <t>跟過去的每次跌倒說謝謝：柔式覺醒，告別渣男，找到幸福的自己</t>
  </si>
  <si>
    <t>9789571377438</t>
  </si>
  <si>
    <t>黃小柔</t>
  </si>
  <si>
    <t>從郭董到果凍：相信郭台銘</t>
  </si>
  <si>
    <t>9789864797646</t>
  </si>
  <si>
    <t>郭台銘，林靜宜</t>
  </si>
  <si>
    <t>态度的力量：工作态度决定人生高度</t>
  </si>
  <si>
    <t>9787569019940</t>
  </si>
  <si>
    <t>吕晓燕</t>
  </si>
  <si>
    <t>推销员培训手册：原一平的成功之道</t>
  </si>
  <si>
    <t>9787569019933</t>
  </si>
  <si>
    <t>一看就懂的管理智慧：溝通、激勵、用人</t>
  </si>
  <si>
    <t>9789869730624</t>
  </si>
  <si>
    <t>趙陳樑</t>
  </si>
  <si>
    <t>創業。從1開始：從0到1，不靠富爸爸，不用白手起家</t>
  </si>
  <si>
    <t>9789571378916</t>
  </si>
  <si>
    <t>林克威</t>
  </si>
  <si>
    <t>見鬼之後：通靈港女陰陽眼實錄與靈譯告白</t>
  </si>
  <si>
    <t>9789571378831</t>
  </si>
  <si>
    <t>陶貓貓</t>
  </si>
  <si>
    <t>月亮與六便士</t>
  </si>
  <si>
    <t>9789571378879</t>
  </si>
  <si>
    <t>徐淳剛</t>
  </si>
  <si>
    <t>社會不平等：為何國家越富裕，社會問題越多？</t>
  </si>
  <si>
    <t>9789571378749</t>
  </si>
  <si>
    <t>黃佳瑜</t>
  </si>
  <si>
    <t>收入不平等：為何他人過得越好，我們越焦慮？</t>
  </si>
  <si>
    <t>9789571378756</t>
  </si>
  <si>
    <t>溫澤元</t>
  </si>
  <si>
    <t>部屬比你聰明怎麼帶？：向愛因斯坦的老闆學領導</t>
  </si>
  <si>
    <t>9789571378251</t>
  </si>
  <si>
    <t>朱崇旻</t>
  </si>
  <si>
    <t>感謝孩子的不完美：用花精幫助孩子穩定情緒（修訂版）</t>
  </si>
  <si>
    <t>9789571378657</t>
  </si>
  <si>
    <t>林玫均</t>
  </si>
  <si>
    <t>輕鬆當爸媽，孩子更健康：超人氣小兒科醫師黃瑽寧教你安心育兒（暢銷增訂版）</t>
  </si>
  <si>
    <t>9789571378435</t>
  </si>
  <si>
    <t>黃瑽寧</t>
  </si>
  <si>
    <t>一次讀懂自我成長經典</t>
  </si>
  <si>
    <t>9789571378480</t>
  </si>
  <si>
    <t>林鶯，丁凡</t>
  </si>
  <si>
    <t>史前帝國（上）：從史料看帝國，挖掘遺失在全球古歷史的真相！</t>
  </si>
  <si>
    <t>9789571378633</t>
  </si>
  <si>
    <t>陳胡子</t>
  </si>
  <si>
    <t>史前帝國（下）：超越上古大歷史，重新建構超乎想像的古文明！</t>
  </si>
  <si>
    <t>9789571378817</t>
  </si>
  <si>
    <t>蘇格拉底之死</t>
  </si>
  <si>
    <t>9789869746045</t>
  </si>
  <si>
    <t>柏拉圖 (Ploto)</t>
  </si>
  <si>
    <t>走出新詩銅像國</t>
  </si>
  <si>
    <t>9789869746052</t>
  </si>
  <si>
    <t>小信號防萬病：頭暈、打鼾、腳麻、盜汗、便祕、眉毛脫落……都是身體在求救的訊號，最精準的中醫疾病預測學。</t>
  </si>
  <si>
    <t>9789579654074</t>
  </si>
  <si>
    <t>冷戰光影：地緣政治下的香港電影審查史</t>
  </si>
  <si>
    <t>9789869745819</t>
  </si>
  <si>
    <t>季風帶文化有限公司</t>
  </si>
  <si>
    <t>鄺健銘</t>
  </si>
  <si>
    <t>米穀粉的無麩質烘焙料理教科書：用無添加的台灣米穀粉取代麵粉，成功做出麵包、鬆餅、蛋糕、司康、塔、派、餅乾及中式點心、異國與家常料理</t>
  </si>
  <si>
    <t>9789869620079</t>
  </si>
  <si>
    <t>玩美新娘髮型</t>
  </si>
  <si>
    <t>9789863710462</t>
  </si>
  <si>
    <t>王柏勝，黃種安</t>
  </si>
  <si>
    <t>放屁！名利雙收的詭話</t>
  </si>
  <si>
    <t>9789571378848</t>
  </si>
  <si>
    <t>南方朔</t>
  </si>
  <si>
    <t>艾熙的減重甜點：5種超級食物，打造讓身體吃得快樂滿足的美味配方</t>
  </si>
  <si>
    <t>9789571378503</t>
  </si>
  <si>
    <t>陳艾熙</t>
  </si>
  <si>
    <t>中醫師也想學的25形人養生攻略：算體質！來自黃帝內經的零死角全息調理法</t>
  </si>
  <si>
    <t>9789571379128</t>
  </si>
  <si>
    <t>紫林齋主</t>
  </si>
  <si>
    <t>宗教學</t>
  </si>
  <si>
    <t>槍炮、病菌與鋼鐵：人類社會的命運．二十五週年紀念版</t>
  </si>
  <si>
    <t>9789571378527</t>
  </si>
  <si>
    <t>王道還，廖月娟</t>
  </si>
  <si>
    <t>我們安靜，我們成功！內向者駕馭溝通、領導、創業的綻放之路。</t>
  </si>
  <si>
    <t>9789571378619</t>
  </si>
  <si>
    <t>吳書榆</t>
  </si>
  <si>
    <t>滿足：與其追尋幸福，不如學習如何滿足</t>
  </si>
  <si>
    <t>9789571379036</t>
  </si>
  <si>
    <t>林硯芬</t>
  </si>
  <si>
    <t>為何戀情總是不順利？從陌生走向親密關係的14道戀礙謎題</t>
  </si>
  <si>
    <t>9789571379180</t>
  </si>
  <si>
    <t>AWE 情感工作室 • 亞瑟</t>
  </si>
  <si>
    <t>看得到的中國史：用100件文物，見證中華文明的誕生、融合和擴展。文物與歷史碰
撞，你對世界來龍去脈的理解馬上不一樣</t>
  </si>
  <si>
    <t>9789579654166</t>
  </si>
  <si>
    <t>佟洵，王雲松</t>
  </si>
  <si>
    <t>若無相見，怎會相欠：民國大師的愛情─縱橫江湖的他們，最後卻愛成了凡夫俗子</t>
  </si>
  <si>
    <t>9789869720847</t>
  </si>
  <si>
    <t>任性出版</t>
  </si>
  <si>
    <t>何灩</t>
  </si>
  <si>
    <t>不抱怨的你很美</t>
  </si>
  <si>
    <t>9789863901563</t>
  </si>
  <si>
    <t>百善書房</t>
  </si>
  <si>
    <t>紅娘子工作室</t>
  </si>
  <si>
    <t>用心做父母：如何培養出有韌性、愛心、聰明的孩子</t>
  </si>
  <si>
    <t>9789571378176</t>
  </si>
  <si>
    <t>鹿憶之</t>
  </si>
  <si>
    <t>重新思考皇帝：從秦始皇到末代皇帝</t>
  </si>
  <si>
    <t>9789571379005</t>
  </si>
  <si>
    <t>胡川安</t>
  </si>
  <si>
    <t>中國通史</t>
  </si>
  <si>
    <t>微信傳奇張小龍：一個內向孤獨的理工男，如何讓馬雲如坐針氈，改變10億人生活。</t>
  </si>
  <si>
    <t>9789579654302</t>
  </si>
  <si>
    <t>劉志則</t>
  </si>
  <si>
    <t>寫給情人的詩詞：讀了詩詞、懂了愛情，為初相遇、將離別、甫分手、長相思的你。</t>
  </si>
  <si>
    <t>9789869720854</t>
  </si>
  <si>
    <t>桑妮</t>
  </si>
  <si>
    <t>學中醫，救自己：打造不生病的體質，最好自己來。過敏、常感冒、失眠、憂鬱、坐骨神經痛……通通能不藥而癒。</t>
  </si>
  <si>
    <t>9789579654234</t>
  </si>
  <si>
    <t>陳懿琳</t>
  </si>
  <si>
    <t>圖解商業模式2.0：剖析100個反向思考的成功企業架構</t>
  </si>
  <si>
    <t>9789577431363</t>
  </si>
  <si>
    <t>陳美瑛</t>
  </si>
  <si>
    <t>百年女史在臺灣：臺灣女性文化地標【增訂版】</t>
  </si>
  <si>
    <t>9789579528498</t>
  </si>
  <si>
    <t>鄭美里 等</t>
  </si>
  <si>
    <t>去你的人生低谷</t>
  </si>
  <si>
    <t>9789571379210</t>
  </si>
  <si>
    <t>王冠翔</t>
  </si>
  <si>
    <t>禮悟：在脆弱的盡頭，看見生命出口</t>
  </si>
  <si>
    <t>9789571378855</t>
  </si>
  <si>
    <t>蔣承縉，李小光</t>
  </si>
  <si>
    <t>大亨小傳</t>
  </si>
  <si>
    <t>9789571379401</t>
  </si>
  <si>
    <t>董繼平</t>
  </si>
  <si>
    <t>華嚴經開悟後的生活智慧：入法界品精要</t>
  </si>
  <si>
    <t>9789869751834</t>
  </si>
  <si>
    <t>實叉難陀，蕭振士，梁崇明</t>
  </si>
  <si>
    <t>法華經精要，不可思議的今生成佛智慧：開發您本有的無限潛能</t>
  </si>
  <si>
    <t>9789869751841</t>
  </si>
  <si>
    <t>（姚秦）鳩摩羅什，梁崇明</t>
  </si>
  <si>
    <t>大般涅槃經精要，最惡的人也能成佛的智慧：開發每個人本有的覺性</t>
  </si>
  <si>
    <t>9789869751858</t>
  </si>
  <si>
    <t>天竺三藏曇無讖，梁崇明</t>
  </si>
  <si>
    <t>東告雨的蝴蝶夢：死者如是說</t>
  </si>
  <si>
    <t>9789869787949</t>
  </si>
  <si>
    <t>東告雨</t>
  </si>
  <si>
    <t>日本女子旅手帖：和風體驗╳溫泉╳藝術╳散步╳美食，嚴選主題漫遊</t>
  </si>
  <si>
    <t>9789575649340</t>
  </si>
  <si>
    <t>HongkongWalker編輯部</t>
  </si>
  <si>
    <t>京都日日 水無月June</t>
  </si>
  <si>
    <t>EBK10200011413</t>
  </si>
  <si>
    <t>抹茶糰子</t>
  </si>
  <si>
    <t>京都日日 卯月April</t>
  </si>
  <si>
    <t>EBK10200011414</t>
  </si>
  <si>
    <t>京都日日 如月February</t>
  </si>
  <si>
    <t>EBK10200011415</t>
  </si>
  <si>
    <t>京都日日 皋月May</t>
  </si>
  <si>
    <t>EBK10200011416</t>
  </si>
  <si>
    <t>京都日日 睦月January</t>
  </si>
  <si>
    <t>EBK10200011417</t>
  </si>
  <si>
    <t>京都日日 彌生March</t>
  </si>
  <si>
    <t>EBK10200011418</t>
  </si>
  <si>
    <t>變革的力量：法國史上最年輕總統  馬克宏唯一親筆自傳</t>
  </si>
  <si>
    <t>9789571379272</t>
  </si>
  <si>
    <t>林幼嵐</t>
  </si>
  <si>
    <t>永久檔案</t>
  </si>
  <si>
    <t>9789571379531</t>
  </si>
  <si>
    <t>蕭美惠，鄭勝得</t>
  </si>
  <si>
    <t>绘画：开启儿童创造力</t>
  </si>
  <si>
    <t>9787220100420</t>
  </si>
  <si>
    <t>谢岫岫，魏旭辉，迟剑锋</t>
  </si>
  <si>
    <t>东方的西方：华西大学老建筑</t>
  </si>
  <si>
    <t>9787220104657</t>
  </si>
  <si>
    <t>罗照田</t>
  </si>
  <si>
    <t>国家宝藏：100件文物讲述中华文明史</t>
  </si>
  <si>
    <t>9787220109935</t>
  </si>
  <si>
    <t>佟洵，王云松</t>
  </si>
  <si>
    <t>精神疾病製造商：資本社會如何剝奪你的快樂？</t>
  </si>
  <si>
    <t>9789571379524</t>
  </si>
  <si>
    <t>宋治德</t>
  </si>
  <si>
    <t>謝謝，讓我遇見你：吳建恆的人生慢旅</t>
  </si>
  <si>
    <t>9789571379500</t>
  </si>
  <si>
    <t>吳建恆</t>
  </si>
  <si>
    <t>你最該討好的人是你自己</t>
  </si>
  <si>
    <t>9789571379296</t>
  </si>
  <si>
    <t>米夏</t>
  </si>
  <si>
    <t>外商、大企業求職秘笈：超精準英語履歷X面試，展現你的價值和優勢</t>
  </si>
  <si>
    <t>9789571379562</t>
  </si>
  <si>
    <t>Madeleine（鄭宇庭）</t>
  </si>
  <si>
    <t>专等一个人</t>
  </si>
  <si>
    <t>9787220104442</t>
  </si>
  <si>
    <t>朱湘</t>
  </si>
  <si>
    <t>月牙儿</t>
  </si>
  <si>
    <t>9787220100949</t>
  </si>
  <si>
    <t>老舍</t>
  </si>
  <si>
    <t>中国2017年度诗歌精选</t>
  </si>
  <si>
    <t>9787220109492</t>
  </si>
  <si>
    <t>梁平</t>
  </si>
  <si>
    <t>罗生门</t>
  </si>
  <si>
    <t>9787220103032</t>
  </si>
  <si>
    <t>鲁迅，夏丏尊，宋刚</t>
  </si>
  <si>
    <t>我是猫</t>
  </si>
  <si>
    <t>9787220103124</t>
  </si>
  <si>
    <t>朱悦玮</t>
  </si>
  <si>
    <t>人间失格</t>
  </si>
  <si>
    <t>9787220101861</t>
  </si>
  <si>
    <t>廖雯雯</t>
  </si>
  <si>
    <t>春琴抄</t>
  </si>
  <si>
    <t>9787220108228</t>
  </si>
  <si>
    <t>起风了</t>
  </si>
  <si>
    <t>9787220108280</t>
  </si>
  <si>
    <t>布里格手记</t>
  </si>
  <si>
    <t>9787220104572</t>
  </si>
  <si>
    <t>林克</t>
  </si>
  <si>
    <t>特拉克尔诗选</t>
  </si>
  <si>
    <t>9787220104619</t>
  </si>
  <si>
    <t>心灵的世界</t>
  </si>
  <si>
    <t>9787220109003</t>
  </si>
  <si>
    <t>马萨罗卓</t>
  </si>
  <si>
    <t>山沟的忧伤</t>
  </si>
  <si>
    <t>9787220108990</t>
  </si>
  <si>
    <t>交巴草</t>
  </si>
  <si>
    <t>回归</t>
  </si>
  <si>
    <t>9787220108976</t>
  </si>
  <si>
    <t>卡毛加</t>
  </si>
  <si>
    <t>阿妈与厨房</t>
  </si>
  <si>
    <t>9787220108969</t>
  </si>
  <si>
    <t>卓玛才让</t>
  </si>
  <si>
    <t>制天命而用：星占、术数与中国古代社会</t>
  </si>
  <si>
    <t>9787220108464</t>
  </si>
  <si>
    <t>黄一农</t>
  </si>
  <si>
    <t>消遣繁華</t>
  </si>
  <si>
    <t>9789887936701</t>
  </si>
  <si>
    <t>李浩榮</t>
  </si>
  <si>
    <t>共好，從當責開始：思維不翻轉，結局就翻盤</t>
  </si>
  <si>
    <t>9789571378947</t>
  </si>
  <si>
    <t>張宏裕</t>
  </si>
  <si>
    <t>美女保健室：胡心瀕的全方位中醫調理</t>
  </si>
  <si>
    <t>9789571379661</t>
  </si>
  <si>
    <t>胡心瀕</t>
  </si>
  <si>
    <t>所有命運贈送的禮物，早已在暗中標好了價格：越長大越不知自己要什麼？那就讓命運拋來禮物吧。但，你知道怎麼接住嗎？</t>
  </si>
  <si>
    <t>9789869720861</t>
  </si>
  <si>
    <t>徐多多</t>
  </si>
  <si>
    <t>大崩壞：人類社會的明天？（15週年暢銷紀念版）</t>
  </si>
  <si>
    <t>9789571379173</t>
  </si>
  <si>
    <t>廖月娟</t>
  </si>
  <si>
    <t>鍛鍊思考力的社會學讀本：為什麼努力沒有用？戴上社會學的眼鏡，幫你解決人生的疑難雜症</t>
  </si>
  <si>
    <t>9789571379722</t>
  </si>
  <si>
    <t>簡捷</t>
  </si>
  <si>
    <t>古老商學院：搞懂你所處的現實</t>
  </si>
  <si>
    <t>9789869475068</t>
  </si>
  <si>
    <t>許汝紘暨編輯企劃小組</t>
  </si>
  <si>
    <t>三湘鎮神泰山軍：國民革命軍第十軍</t>
  </si>
  <si>
    <t>9789869721639</t>
  </si>
  <si>
    <t>金剛出版事業有限公司</t>
  </si>
  <si>
    <t>周明</t>
  </si>
  <si>
    <t>義烈孤雄：臨危授命、殿後抗共、寧死不降的最後國軍將領盧英龍</t>
  </si>
  <si>
    <t>9789869721646</t>
  </si>
  <si>
    <t>盧保湘，盧雪鄉</t>
  </si>
  <si>
    <t>食衣住行＋觀光旅遊超實用英語會話【有聲】</t>
  </si>
  <si>
    <t>9789864412983</t>
  </si>
  <si>
    <t>韓語入門80堂課：字母＋發音＋實用短句【有聲】</t>
  </si>
  <si>
    <t>9789864412785</t>
  </si>
  <si>
    <t>王蜜亞</t>
  </si>
  <si>
    <t>現在開始愛自己7步驟畫出我的心靈地圖</t>
  </si>
  <si>
    <t>9789575642761</t>
  </si>
  <si>
    <t>瀧波ユカリ</t>
  </si>
  <si>
    <t>運動員的雙行道</t>
  </si>
  <si>
    <t>9789620435232</t>
  </si>
  <si>
    <t>謝傲霜</t>
  </si>
  <si>
    <t>中國人的心靈：三千年理智與情感</t>
  </si>
  <si>
    <t>9789620444029</t>
  </si>
  <si>
    <t>鮑鵬山</t>
  </si>
  <si>
    <t>我在微軟學到的模組簡報技術：同一產品你能用365種方式說明，從總經理到基層員工、從經銷商到客戶，專業與非專業通通點頭買單。</t>
  </si>
  <si>
    <t>9789579654272</t>
  </si>
  <si>
    <t>吳毅平</t>
  </si>
  <si>
    <t>破案的蟲：昆蟲的證詞與線報，警察靠我才聽懂。拿尺不拿刀、捧熱水杯出勤的法醫昆蟲學權威的神祕日常</t>
  </si>
  <si>
    <t>9789579654425</t>
  </si>
  <si>
    <t>智商稅，越聰明的人越吃虧</t>
  </si>
  <si>
    <t>9789579654449</t>
  </si>
  <si>
    <t>高德</t>
  </si>
  <si>
    <t>讀癮者的告解：文學巨著幾乎沒看過；沒給期限，一本書也看不完；有本書買了十年才翻開……怎樣？我就是正宗的讀癮患者</t>
  </si>
  <si>
    <t>9789869720878</t>
  </si>
  <si>
    <t>医疗的背后：那些关于生命、健康和医疗的真相</t>
  </si>
  <si>
    <t>9787509788332</t>
  </si>
  <si>
    <t>张克镇</t>
  </si>
  <si>
    <t>天使与魔鬼：日本教育面面观</t>
  </si>
  <si>
    <t>9787313156112</t>
  </si>
  <si>
    <t>蒋丰</t>
  </si>
  <si>
    <t>北京路亚记</t>
  </si>
  <si>
    <t>9787313159946</t>
  </si>
  <si>
    <t>王铮，王松</t>
  </si>
  <si>
    <t>蛋白质折叠速率与mRNA</t>
  </si>
  <si>
    <t>9787313162922</t>
  </si>
  <si>
    <t>李瑞芳</t>
  </si>
  <si>
    <t>听谯楼，打初更</t>
  </si>
  <si>
    <t>9787313163028</t>
  </si>
  <si>
    <t>寇炳鹉</t>
  </si>
  <si>
    <t>走向文化之路：新传播视阈下的企业文化传播和企业形象构建</t>
  </si>
  <si>
    <t>9787313171740</t>
  </si>
  <si>
    <t>曹月娟，胡勇武</t>
  </si>
  <si>
    <t>俠遊江湖：武俠╳文化╳旅遊</t>
  </si>
  <si>
    <t>9789888179886</t>
  </si>
  <si>
    <t>柯炳鐘</t>
  </si>
  <si>
    <t>成長很難，願你不曾遺忘當初</t>
  </si>
  <si>
    <t>9789887940685</t>
  </si>
  <si>
    <t>寧若曦</t>
  </si>
  <si>
    <t>欲望与尊严：转型期中国的阶层、性别与亲密关系</t>
  </si>
  <si>
    <t>9787520132817</t>
  </si>
  <si>
    <t>肖索未</t>
  </si>
  <si>
    <t>阅读变迁与知识转型：晚清科举考试用书研究</t>
  </si>
  <si>
    <t>9787520137058</t>
  </si>
  <si>
    <t>曹南屏</t>
  </si>
  <si>
    <t>中国电影影像表达与跨文化传播</t>
  </si>
  <si>
    <t>9787520137928</t>
  </si>
  <si>
    <t>陈晓伟</t>
  </si>
  <si>
    <t>帝国之衰：奥斯曼帝国史六论</t>
  </si>
  <si>
    <t>9787520131636</t>
  </si>
  <si>
    <t>王三义</t>
  </si>
  <si>
    <t>看画识童心：儿童绘画心理解析</t>
  </si>
  <si>
    <t>9787520113960</t>
  </si>
  <si>
    <t>徐静茹</t>
  </si>
  <si>
    <t>明月清风：明清时代的人、契约与国家</t>
  </si>
  <si>
    <t>9787520133241</t>
  </si>
  <si>
    <t>王帅一</t>
  </si>
  <si>
    <t>聽媽媽的話：寫給女孩們的生存指南</t>
  </si>
  <si>
    <t>9789575649098</t>
  </si>
  <si>
    <t>催眠師的筆記（上）</t>
  </si>
  <si>
    <t>9789887934400_1</t>
  </si>
  <si>
    <t>文心</t>
  </si>
  <si>
    <t>催眠師的筆記（下）</t>
  </si>
  <si>
    <t>9789887934400_2</t>
  </si>
  <si>
    <t>柔韌：善良非軟弱，堅強非霸道，成為職場中溫柔且堅定的存在</t>
  </si>
  <si>
    <t>9789571379920</t>
  </si>
  <si>
    <t>吳孟穎</t>
  </si>
  <si>
    <t>盤山過嶺：林欣榮教授創新之路</t>
  </si>
  <si>
    <t>9789869660952</t>
  </si>
  <si>
    <t>涂心怡</t>
  </si>
  <si>
    <t>刎頸之交：簡瑞騰醫師與他的頸椎退化病友們</t>
  </si>
  <si>
    <t>9789869660983</t>
  </si>
  <si>
    <t>于劍興</t>
  </si>
  <si>
    <t>觀念生物學1：模式．能量．訊息（全新修訂版）</t>
  </si>
  <si>
    <t>9789864792474</t>
  </si>
  <si>
    <t>李千毅，鄭方逸</t>
  </si>
  <si>
    <t>觀念生物學2：機制．回饋．群集．演化（全新修訂版）</t>
  </si>
  <si>
    <t>9789864792481</t>
  </si>
  <si>
    <t>打造沒有肝病的美麗島：破除肝病終極密碼</t>
  </si>
  <si>
    <t>9789869123839</t>
  </si>
  <si>
    <t>高嘉宏</t>
  </si>
  <si>
    <t>乳癌康復新希望</t>
  </si>
  <si>
    <t>9789869371605</t>
  </si>
  <si>
    <t>李明瑱</t>
  </si>
  <si>
    <t>看電影說失智：在遺忘中更需要愛</t>
  </si>
  <si>
    <t>9789869371674</t>
  </si>
  <si>
    <t>巫瑩慧</t>
  </si>
  <si>
    <t>建築師妙手旺宅（修訂版）</t>
  </si>
  <si>
    <t>9789621469182</t>
  </si>
  <si>
    <t>蔣匡文</t>
  </si>
  <si>
    <t>如何選擇風水屋</t>
  </si>
  <si>
    <t>9789621469274</t>
  </si>
  <si>
    <t>蘇民峰</t>
  </si>
  <si>
    <t>中國掌相</t>
  </si>
  <si>
    <t>9789621469793</t>
  </si>
  <si>
    <t>六爻通考：轉盤論卦</t>
  </si>
  <si>
    <t>9789621470638</t>
  </si>
  <si>
    <t>鄺偉雄</t>
  </si>
  <si>
    <t>六祖惠能：禪源曹溪</t>
  </si>
  <si>
    <t>9789869802918</t>
  </si>
  <si>
    <t>李明書</t>
  </si>
  <si>
    <t>養股，我提早20年財富自由：買了不用管、定期會給孝親費、偷偷漲10倍，閉著眼睛抱10年的股票這樣挑</t>
  </si>
  <si>
    <t>9789869443296</t>
  </si>
  <si>
    <t>黃嘉斌</t>
  </si>
  <si>
    <t>電影港義：香港電影的六十堂人生課</t>
  </si>
  <si>
    <t>9789887940654</t>
  </si>
  <si>
    <t>港唔斷戲</t>
  </si>
  <si>
    <t>靜觀生活30天：活在當下，讓身心靈更自由</t>
  </si>
  <si>
    <t>9789887940692</t>
  </si>
  <si>
    <t>新生精神康復會</t>
  </si>
  <si>
    <t>勇敢，就能擁抱世界</t>
  </si>
  <si>
    <t>9789887940678</t>
  </si>
  <si>
    <t>梁珮珈</t>
  </si>
  <si>
    <t>欧阳修散文“风神”研究</t>
  </si>
  <si>
    <t>9787520117029</t>
  </si>
  <si>
    <t>卓希惠</t>
  </si>
  <si>
    <t>中華繁簡字詞對照手冊</t>
  </si>
  <si>
    <t>9789888513581</t>
  </si>
  <si>
    <t>鄺淑玲</t>
  </si>
  <si>
    <t>我在日本做公務員</t>
  </si>
  <si>
    <t>9789888570652</t>
  </si>
  <si>
    <t>RORO</t>
  </si>
  <si>
    <t>超實用煩惱解決書</t>
  </si>
  <si>
    <t>9789888571338</t>
  </si>
  <si>
    <t>速溶綜合研究所，高浩容</t>
  </si>
  <si>
    <t>金繕身心修復術：碎裂傷痕為何讓人與物增添價值？金繕這樣為你修復。將日本美學注入你的生活態度</t>
  </si>
  <si>
    <t>9789579164658</t>
  </si>
  <si>
    <t>黃貝玲</t>
  </si>
  <si>
    <t>互联网3.0：云脑物联网创造DT新世界</t>
  </si>
  <si>
    <t>9787509786154</t>
  </si>
  <si>
    <t>田丰，张騄 等</t>
  </si>
  <si>
    <t>4713510946978</t>
  </si>
  <si>
    <t>銀髮族養生非知不可的事</t>
  </si>
  <si>
    <t>EBK10200011488</t>
  </si>
  <si>
    <t>潘勇</t>
  </si>
  <si>
    <t>社運心理學</t>
  </si>
  <si>
    <t>9789887992264</t>
  </si>
  <si>
    <t>Lo’s Psychology</t>
  </si>
  <si>
    <t>台湾长期照顾服务体系的转型发展</t>
  </si>
  <si>
    <t>9787520142496</t>
  </si>
  <si>
    <t>沈君彬</t>
  </si>
  <si>
    <t>創新教學於護理之運用：學校與臨床教育的推進與突破</t>
  </si>
  <si>
    <t>9789861944678</t>
  </si>
  <si>
    <t>周汎澔 等</t>
  </si>
  <si>
    <t>護理個案管理導論：理論與實務</t>
  </si>
  <si>
    <t>9789861944418</t>
  </si>
  <si>
    <t>劉玟宜 等</t>
  </si>
  <si>
    <t>安寧緩和療護</t>
  </si>
  <si>
    <t>9789861944654</t>
  </si>
  <si>
    <t>許禮安 等</t>
  </si>
  <si>
    <t>精油化學</t>
  </si>
  <si>
    <t>9789861944630</t>
  </si>
  <si>
    <t>林麗雲</t>
  </si>
  <si>
    <t>長期照顧：跨專業綜論</t>
  </si>
  <si>
    <t>9789861944715</t>
  </si>
  <si>
    <t>盧美秀，陳靜敏</t>
  </si>
  <si>
    <t>長期照顧：護理綜論</t>
  </si>
  <si>
    <t>9789861944647</t>
  </si>
  <si>
    <t>盧美秀 等</t>
  </si>
  <si>
    <t>臨終與生死關懷</t>
  </si>
  <si>
    <t>9789869523967</t>
  </si>
  <si>
    <t>林綺雲 等</t>
  </si>
  <si>
    <t>王陽明的心學智慧：知行合一的人生哲學</t>
  </si>
  <si>
    <t>9789869730648</t>
  </si>
  <si>
    <t>弘逸</t>
  </si>
  <si>
    <t>活出生命的精彩：大人物小故事</t>
  </si>
  <si>
    <t>9789869788106</t>
  </si>
  <si>
    <t>田鵬</t>
  </si>
  <si>
    <t>敢於創業，快速挖掘第一桶金</t>
  </si>
  <si>
    <t>9789869788144</t>
  </si>
  <si>
    <t>景山</t>
  </si>
  <si>
    <t>自然無為的老莊哲學</t>
  </si>
  <si>
    <t>9789869788168</t>
  </si>
  <si>
    <t>慧鈺</t>
  </si>
  <si>
    <t>與地圖的時空對話：國家檔案地圖中的故事</t>
  </si>
  <si>
    <t>9789860567878</t>
  </si>
  <si>
    <t>國家發展委員會檔案管理局</t>
  </si>
  <si>
    <t>陳怡行</t>
  </si>
  <si>
    <t>活到百岁的四季食养</t>
  </si>
  <si>
    <t>9787117263207</t>
  </si>
  <si>
    <t>人民卫生电子音像出版社有限公司</t>
  </si>
  <si>
    <t>马烈光</t>
  </si>
  <si>
    <t>生物化学（第4版）</t>
  </si>
  <si>
    <t>9787117269797</t>
  </si>
  <si>
    <t>徐跃飞</t>
  </si>
  <si>
    <t>手把手带孩子告别肥胖</t>
  </si>
  <si>
    <t>9787117281973</t>
  </si>
  <si>
    <t>傅君芬</t>
  </si>
  <si>
    <t>培生吟草</t>
  </si>
  <si>
    <t>9789864782277</t>
  </si>
  <si>
    <t>耿培生</t>
  </si>
  <si>
    <t>後真相：真相已無關緊要，我們要如何分辨真假</t>
  </si>
  <si>
    <t>9789571380353</t>
  </si>
  <si>
    <t>王惟芬</t>
  </si>
  <si>
    <t>形上學</t>
  </si>
  <si>
    <t>歲月靜好：蔣勳 日常功課</t>
  </si>
  <si>
    <t>9789571356068</t>
  </si>
  <si>
    <t>華興棒球50年：棒球人的珍貴故事</t>
  </si>
  <si>
    <t>9789571356907</t>
  </si>
  <si>
    <t>華興棒球校友會</t>
  </si>
  <si>
    <t>觀光學：當代轉變</t>
  </si>
  <si>
    <t>9789869523936</t>
  </si>
  <si>
    <t>林宗賢，呂文博，王維靖</t>
  </si>
  <si>
    <t>解剖學</t>
  </si>
  <si>
    <t>9789861944005</t>
  </si>
  <si>
    <t>游祥明 等</t>
  </si>
  <si>
    <t>當代護理學導論</t>
  </si>
  <si>
    <t>9789861944784</t>
  </si>
  <si>
    <t>陳月枝 等</t>
  </si>
  <si>
    <t>健康促進：理論與實務</t>
  </si>
  <si>
    <t>9789861943930</t>
  </si>
  <si>
    <t>王秀紅 等</t>
  </si>
  <si>
    <t>化妝品調製學實驗</t>
  </si>
  <si>
    <t>9789861944708</t>
  </si>
  <si>
    <t>易光輝，王曉芬，李珮琪</t>
  </si>
  <si>
    <t>化學工程</t>
  </si>
  <si>
    <t>長期照護機構管理</t>
  </si>
  <si>
    <t>9789861943923</t>
  </si>
  <si>
    <t>梁亞文 等</t>
  </si>
  <si>
    <t>消逝的韓光：低薪、過勞、霸凌，揭發華麗韓劇幕後的血汗與悲鳴</t>
  </si>
  <si>
    <t>9789862488539</t>
  </si>
  <si>
    <t>高毓婷</t>
  </si>
  <si>
    <t>購物革命：品牌╳價格╳體驗╳無阻力，卡恩零售象限掌握競爭優勢，贏得顧客青睞！</t>
  </si>
  <si>
    <t>9789862488522</t>
  </si>
  <si>
    <t>慶祝失敗：從愛情、工作到生活，我在挫折裡學到的事</t>
  </si>
  <si>
    <t>9789862488546</t>
  </si>
  <si>
    <t>廖亭雲</t>
  </si>
  <si>
    <t>活用韓文擬聲擬態語：生動你的韓語表達</t>
  </si>
  <si>
    <t>9789862488584</t>
  </si>
  <si>
    <t>朱佳盈</t>
  </si>
  <si>
    <t>如何幫雞洗澡：幫商業簡報脫胎換骨，個人品牌再升級，提升職場影響力</t>
  </si>
  <si>
    <t>9789862488553</t>
  </si>
  <si>
    <t>男孩一個人也可以獨力完成的「收納整理術」：2～12歲分齡收納提案，培養孩子時間╳資訊╳金錢管理能力</t>
  </si>
  <si>
    <t>9789862488614</t>
  </si>
  <si>
    <t>思謐嘉</t>
  </si>
  <si>
    <t>首爾大學韓國語5A</t>
  </si>
  <si>
    <t>9789862488645</t>
  </si>
  <si>
    <t>鄭乃瑋，謝宜倫</t>
  </si>
  <si>
    <t>2028：三大法則預測未來媒體、娛樂、社會價值變化，發掘明日的機會與挑戰</t>
  </si>
  <si>
    <t>9789862488652</t>
  </si>
  <si>
    <t>李其融</t>
  </si>
  <si>
    <t>笑林廣記：中國古代“笑死”四朝古人經典笑話集</t>
  </si>
  <si>
    <t>EBK10200011534</t>
  </si>
  <si>
    <t>遊戲主人</t>
  </si>
  <si>
    <t>肖像素描技巧指南：從構造到透視，全方位掌握頭手素描基礎，畫出三度空間感人物的五大示範課</t>
  </si>
  <si>
    <t>9789869644709</t>
  </si>
  <si>
    <t>林奕伶</t>
  </si>
  <si>
    <t>四弦一音：瓜奈里四重奏的故事</t>
  </si>
  <si>
    <t>9789888664313</t>
  </si>
  <si>
    <t>許力行</t>
  </si>
  <si>
    <t>費曼的6堂Easy 物理課</t>
  </si>
  <si>
    <t>4713510946428</t>
  </si>
  <si>
    <t>師明睿，高涌泉</t>
  </si>
  <si>
    <t>物理學</t>
  </si>
  <si>
    <t>費曼的6堂Easy 相對論</t>
  </si>
  <si>
    <t>4713510946435</t>
  </si>
  <si>
    <t>師明睿</t>
  </si>
  <si>
    <t>一分鐘降血壓操：日本藥學預防專家實證！躺、趴、坐，10天提升血管彈性，收縮壓降50！</t>
  </si>
  <si>
    <t>9789579654470</t>
  </si>
  <si>
    <t>中國的人口危機：結婚難民、空巢青年、5億老人，了解這個超高齡大國的危機，你就知道中國為何突然急著統一臺灣</t>
  </si>
  <si>
    <t>9789579654586</t>
  </si>
  <si>
    <t>林農凱</t>
  </si>
  <si>
    <t>成熟：身段要軟、方法要硬、自尊能顧，這是做自己的最好方式</t>
  </si>
  <si>
    <t>9789579654494</t>
  </si>
  <si>
    <t>我畢業五年，用ETF賺到400萬：每月1,000元就能開始！不用兼差斜槓，兩檔ETF投資組合，年賺20％以上</t>
  </si>
  <si>
    <t>9789579654609</t>
  </si>
  <si>
    <t>PG 財經筆記</t>
  </si>
  <si>
    <t>亚健康中医调理术</t>
  </si>
  <si>
    <t>9787117282727</t>
  </si>
  <si>
    <t>田纪钧</t>
  </si>
  <si>
    <t>爸妈有远见孩子不近视</t>
  </si>
  <si>
    <t>9787117282819</t>
  </si>
  <si>
    <t>陈庆丰，王新梅</t>
  </si>
  <si>
    <t>中医癌瘤学</t>
  </si>
  <si>
    <t>9787117283069</t>
  </si>
  <si>
    <t>贾堃</t>
  </si>
  <si>
    <t>中國古代科學（重排本）</t>
  </si>
  <si>
    <t>9789629965686</t>
  </si>
  <si>
    <t>李彥</t>
  </si>
  <si>
    <t>蕎麥麵、鰻魚、天婦羅、壽司：江戶四大美食的誕生</t>
  </si>
  <si>
    <t>9789570532395</t>
  </si>
  <si>
    <t>陳令嫻</t>
  </si>
  <si>
    <t>居酒屋的誕生：日本江戶時代的酒食文化</t>
  </si>
  <si>
    <t>9789570531985</t>
  </si>
  <si>
    <t>侶途：同性婚姻上路後，這世界發生了什麼？</t>
  </si>
  <si>
    <t>9789570532449</t>
  </si>
  <si>
    <t>黃思瑜</t>
  </si>
  <si>
    <t>飲食中的朝鮮野史</t>
  </si>
  <si>
    <t>9789570532463</t>
  </si>
  <si>
    <t>陳曉菁</t>
  </si>
  <si>
    <t>黃越綏的解憂攻略：換角度看人生，轉個念心境開</t>
  </si>
  <si>
    <t>9789570532357</t>
  </si>
  <si>
    <t>三國志的世界：東漢與三國時代</t>
  </si>
  <si>
    <t>9789570531374</t>
  </si>
  <si>
    <t>林美琪</t>
  </si>
  <si>
    <t>顛覆的教改</t>
  </si>
  <si>
    <t>9789863589105</t>
  </si>
  <si>
    <t>劉克慶</t>
  </si>
  <si>
    <t>跟「憂鬱症」相處的基本心靈手冊：賽斯資料所提供的全新療癒觀及預防學</t>
  </si>
  <si>
    <t>9789863589204</t>
  </si>
  <si>
    <t>王梵緒</t>
  </si>
  <si>
    <t>藝術家；孤獨，的，自語</t>
  </si>
  <si>
    <t>9789863589280</t>
  </si>
  <si>
    <t>黃橙</t>
  </si>
  <si>
    <t>也無風雨也無晴</t>
  </si>
  <si>
    <t>9789863589310</t>
  </si>
  <si>
    <t>倪子勤</t>
  </si>
  <si>
    <t>全相式情緒行為輔導策略卡</t>
  </si>
  <si>
    <t>9789863589082</t>
  </si>
  <si>
    <t>孫佳銘</t>
  </si>
  <si>
    <t>你只是看起來很努力（暢銷經典新版）</t>
  </si>
  <si>
    <t>9789579054492</t>
  </si>
  <si>
    <t>9789579054461</t>
  </si>
  <si>
    <t>沒有退路，才有出路</t>
  </si>
  <si>
    <t>9789579054454</t>
  </si>
  <si>
    <t>9789579054515</t>
  </si>
  <si>
    <t>張婷婷</t>
  </si>
  <si>
    <t>我的人生就是我的事業：有熱情，無倦勤的新生存法則</t>
  </si>
  <si>
    <t>9789579054485</t>
  </si>
  <si>
    <t>徐娟</t>
  </si>
  <si>
    <t>我長成了你喜歡的樣子</t>
  </si>
  <si>
    <t>9789579054577</t>
  </si>
  <si>
    <t>yoyo</t>
  </si>
  <si>
    <t>身體知道答案</t>
  </si>
  <si>
    <t>9789579054270</t>
  </si>
  <si>
    <t>武志紅</t>
  </si>
  <si>
    <t>刻意失戀：好好失戀，才能好好愛</t>
  </si>
  <si>
    <t>9789864796953</t>
  </si>
  <si>
    <t>李介文</t>
  </si>
  <si>
    <t>人性鍊金術：奧美最有效的行銷策略</t>
  </si>
  <si>
    <t>9789864799442</t>
  </si>
  <si>
    <t>勇闖天涯 翻轉人生：寫給年輕人20個築夢踏實的故事</t>
  </si>
  <si>
    <t>9789864799404</t>
  </si>
  <si>
    <t>王怡棻 等</t>
  </si>
  <si>
    <t>第三支柱：在國家與市場外，維持社會穩定的第三股力量</t>
  </si>
  <si>
    <t>9789864799114</t>
  </si>
  <si>
    <t>成為更好的你</t>
  </si>
  <si>
    <t>9789864799237</t>
  </si>
  <si>
    <t>廖建容，郭貞伶</t>
  </si>
  <si>
    <t>第二座山：當世俗成就不再滿足你，你要如何為生命找到意義？</t>
  </si>
  <si>
    <t>9789864799145</t>
  </si>
  <si>
    <t>自私的基因</t>
  </si>
  <si>
    <t>9789864799190</t>
  </si>
  <si>
    <t>趙淑妙</t>
  </si>
  <si>
    <t>老的藝術：高齡醫學權威的身心抗老祕方</t>
  </si>
  <si>
    <t>9789864798858</t>
  </si>
  <si>
    <t>呂玉嬋</t>
  </si>
  <si>
    <t>小說課之王：折磨讀者的祕密</t>
  </si>
  <si>
    <t>4713510946961</t>
  </si>
  <si>
    <t>許榮哲</t>
  </si>
  <si>
    <t>絕美日本：我最想讓你知道的事</t>
  </si>
  <si>
    <t>4713510945841</t>
  </si>
  <si>
    <t>謝哲青，李艾霖</t>
  </si>
  <si>
    <t>鈔寫浪漫：在這裡，世界與你相遇</t>
  </si>
  <si>
    <t>4713510945858</t>
  </si>
  <si>
    <t>謝哲青</t>
  </si>
  <si>
    <t>什麼才是人生最值得的事</t>
  </si>
  <si>
    <t>9789864799213</t>
  </si>
  <si>
    <t>洪 蘭</t>
  </si>
  <si>
    <t>史迪格里茲改革宣言：回應不滿世代的新資本主義</t>
  </si>
  <si>
    <t>9789864799527</t>
  </si>
  <si>
    <t>陳儀</t>
  </si>
  <si>
    <t>現在開始美好</t>
  </si>
  <si>
    <t>9789864799725</t>
  </si>
  <si>
    <t>李佳蓉</t>
  </si>
  <si>
    <t>引路：張淑芬與台積電用智慧行善的公益足跡</t>
  </si>
  <si>
    <t>9789864799534</t>
  </si>
  <si>
    <t>林靜宜</t>
  </si>
  <si>
    <t>英文焦點速成</t>
  </si>
  <si>
    <t>9789864879878</t>
  </si>
  <si>
    <t>劉似蓉</t>
  </si>
  <si>
    <t>第一本複雜性創傷後壓力症候群自我療癒聖經：在童年創傷中求生到茁壯的恢復指南</t>
  </si>
  <si>
    <t>9789869851350</t>
  </si>
  <si>
    <t>陳思含</t>
  </si>
  <si>
    <t>從相遇到療癒：自我關照的藝術遇療</t>
  </si>
  <si>
    <t>9789576939334</t>
  </si>
  <si>
    <t>吳明富 等</t>
  </si>
  <si>
    <t>亞隆文選</t>
  </si>
  <si>
    <t>9789576939389</t>
  </si>
  <si>
    <t>鄧伯宸，徐大成</t>
  </si>
  <si>
    <t>竹聯：我在江湖的回憶。臺灣第一部幫派主持人親筆史記</t>
  </si>
  <si>
    <t>9789579654548</t>
  </si>
  <si>
    <t>柳茂川</t>
  </si>
  <si>
    <t>帶人的問題，Amazon都怎麼解決？亞馬遜的管理學，就算資質普通也被你變成幹練。下指令、建標準，課本沒教的管理實務。</t>
  </si>
  <si>
    <t>9789579654579</t>
  </si>
  <si>
    <t>台灣異聞錄</t>
  </si>
  <si>
    <t>9789869792134</t>
  </si>
  <si>
    <t>林家棟</t>
  </si>
  <si>
    <t>台灣名人傳記：蔡英文</t>
  </si>
  <si>
    <t>EBK10200011748</t>
  </si>
  <si>
    <t>鄭振耀</t>
  </si>
  <si>
    <t>首爾大學韓國語6A【有聲】</t>
  </si>
  <si>
    <t>9789862488720</t>
  </si>
  <si>
    <t>陳慧瑜，曾子珉</t>
  </si>
  <si>
    <t>藝術家的職涯管理術：如何讓你的作品變商品！</t>
  </si>
  <si>
    <t>9789869711333</t>
  </si>
  <si>
    <t>優選本土化服務有限公司</t>
  </si>
  <si>
    <t>最強行業：創業投資╳經營管理╳生產開發，贏家必讀！未來10年改變世界的100家企業之創新技術與服務</t>
  </si>
  <si>
    <t>9789869876803</t>
  </si>
  <si>
    <t>李青芬</t>
  </si>
  <si>
    <t>艾蜜莉會計師教你聰明節稅：圖解個人所得、房地產、投資理財、遺贈稅（2020年最新法規增訂版）</t>
  </si>
  <si>
    <t>9789869798389</t>
  </si>
  <si>
    <t>柳園紀遊吟稿</t>
  </si>
  <si>
    <t>9789864782550</t>
  </si>
  <si>
    <t>楊君潛</t>
  </si>
  <si>
    <t>遺忘與記憶：丁平及其時代訪談集</t>
  </si>
  <si>
    <t>9789864783038</t>
  </si>
  <si>
    <t>馬輝洪</t>
  </si>
  <si>
    <t>咻～跟溜滑梯遊臺灣</t>
  </si>
  <si>
    <t>9789861923277</t>
  </si>
  <si>
    <t>劉芷溱</t>
  </si>
  <si>
    <t>我繪．遊淡水：人文 山光 水色</t>
  </si>
  <si>
    <t>9789861923147</t>
  </si>
  <si>
    <t>莊宏哲</t>
  </si>
  <si>
    <t>你可以選擇這樣愛自己</t>
  </si>
  <si>
    <t>9789864111114</t>
  </si>
  <si>
    <t>張宇飛</t>
  </si>
  <si>
    <t>讀心，停、看、聽：讀懂人心關鍵的63種方法</t>
  </si>
  <si>
    <t>9789864111138</t>
  </si>
  <si>
    <t>詹志輝</t>
  </si>
  <si>
    <t>我知道你在想什麼：超強揭祕讀心術</t>
  </si>
  <si>
    <t>9789864111152</t>
  </si>
  <si>
    <t>張仲瑋</t>
  </si>
  <si>
    <t>色彩心理學：用色彩打造你的專屬魅力</t>
  </si>
  <si>
    <t>9789864531103</t>
  </si>
  <si>
    <t>李翔生</t>
  </si>
  <si>
    <t>色彩心理學：用色彩打造你的人際優勢！</t>
  </si>
  <si>
    <t>9789864531134</t>
  </si>
  <si>
    <t>唐朝有嘻哈：唐詩Hip－Hop新解。從海選到決賽，直播大唐國民詩人freestyle說唱現場 ＆ 燃炸battle戰</t>
  </si>
  <si>
    <t>9789863843245</t>
  </si>
  <si>
    <t>古人很潮</t>
  </si>
  <si>
    <t>哲學家陪你看電影</t>
  </si>
  <si>
    <t>9789869715195</t>
  </si>
  <si>
    <t>蔡士瑋，梁家瑜</t>
  </si>
  <si>
    <t>那些旅行教我的事</t>
  </si>
  <si>
    <t>9789861923222</t>
  </si>
  <si>
    <t>蔡俞群（魚群）</t>
  </si>
  <si>
    <t>人際關係心理學（暢銷修訂版）</t>
  </si>
  <si>
    <t>9789869730679</t>
  </si>
  <si>
    <t>劉迎澤</t>
  </si>
  <si>
    <t>圖解資料結構：使用C語言</t>
  </si>
  <si>
    <t>9789864344451</t>
  </si>
  <si>
    <t>遠距工作模式：麥肯錫、IBM、英特爾、eBay都在用的職場工作術</t>
  </si>
  <si>
    <t>9789864799817</t>
  </si>
  <si>
    <t>陳逸軒</t>
  </si>
  <si>
    <t>2020因為愛你</t>
  </si>
  <si>
    <t>9789577437013</t>
  </si>
  <si>
    <t>何沫洋</t>
  </si>
  <si>
    <t>隐蔽的水分配政治：以河北宋村为例</t>
  </si>
  <si>
    <t>9787520137553</t>
  </si>
  <si>
    <t>李华</t>
  </si>
  <si>
    <t>中国小说与传说在日本的传播与再创</t>
  </si>
  <si>
    <t>9787313183699</t>
  </si>
  <si>
    <t>吴伟明</t>
  </si>
  <si>
    <t>基于顾客策略型行为的预售策略研究</t>
  </si>
  <si>
    <t>9787313192219</t>
  </si>
  <si>
    <t>王叶峰</t>
  </si>
  <si>
    <t>摩洛哥，貓的日常</t>
  </si>
  <si>
    <t>9789861923321</t>
  </si>
  <si>
    <t>遇見賽斯</t>
  </si>
  <si>
    <t>9789869792004</t>
  </si>
  <si>
    <t>許添盛</t>
  </si>
  <si>
    <t>不只是奇蹟：10位抗癌勇士的身心靈療癒與重生</t>
  </si>
  <si>
    <t>9789869713030</t>
  </si>
  <si>
    <t>王怡仁</t>
  </si>
  <si>
    <t>土家织锦的文化生态与视觉艺术</t>
  </si>
  <si>
    <t>9787562948865</t>
  </si>
  <si>
    <t>叶洪光，冯泽民</t>
  </si>
  <si>
    <t>转子系统动力学基础与数值仿真</t>
  </si>
  <si>
    <t>9787562953814</t>
  </si>
  <si>
    <t>马辉，韩清凯，太兴宇，闻邦椿</t>
  </si>
  <si>
    <t>机械装置的光纤光栅动态检测技术及应用</t>
  </si>
  <si>
    <t>9787562956839</t>
  </si>
  <si>
    <t>谭跃刚，洪流</t>
  </si>
  <si>
    <t>CFRP加固混凝土梁界面特性研究的新方法</t>
  </si>
  <si>
    <t>9787562957263</t>
  </si>
  <si>
    <t>任振华，曾宪桃</t>
  </si>
  <si>
    <t>防水处理对开裂及未开裂混凝土氯离子侵蚀的影响</t>
  </si>
  <si>
    <t>9787562957973</t>
  </si>
  <si>
    <t>郭平功，朱桂红</t>
  </si>
  <si>
    <t>數字陷阱</t>
  </si>
  <si>
    <t>9789576812347</t>
  </si>
  <si>
    <t>李凱</t>
  </si>
  <si>
    <t>飛天與浪漫宇宙</t>
  </si>
  <si>
    <t>9789576812903</t>
  </si>
  <si>
    <t>周立軍</t>
  </si>
  <si>
    <t>應用統計學：EXCEL分析</t>
  </si>
  <si>
    <t>9789577358370</t>
  </si>
  <si>
    <t>龍金茹</t>
  </si>
  <si>
    <t>揭秘：物聯網原理、實踐與解決方案</t>
  </si>
  <si>
    <t>9789865160036</t>
  </si>
  <si>
    <t>趙千川</t>
  </si>
  <si>
    <t>VR新秩序：虛擬實境的商業模式與產業趨勢</t>
  </si>
  <si>
    <t>9789865160067</t>
  </si>
  <si>
    <t>甘開全</t>
  </si>
  <si>
    <t>互聯網＋：產業風口與案例分析</t>
  </si>
  <si>
    <t>9789865163945</t>
  </si>
  <si>
    <t>《銷售與市場》雜誌社</t>
  </si>
  <si>
    <t>精通Scrapy網路爬蟲</t>
  </si>
  <si>
    <t>9789865163952</t>
  </si>
  <si>
    <t>劉碩</t>
  </si>
  <si>
    <t>互聯網＋：傳統企業轉型</t>
  </si>
  <si>
    <t>9789865163976</t>
  </si>
  <si>
    <t>數據不說謊：大數據之下的世界</t>
  </si>
  <si>
    <t>9789869650755</t>
  </si>
  <si>
    <t>城市數據團</t>
  </si>
  <si>
    <t>做自己的健康管家</t>
  </si>
  <si>
    <t>9787117230056</t>
  </si>
  <si>
    <t>王海东，王海松</t>
  </si>
  <si>
    <t>西方哲學之旅：啟發人生的120 位哲學家、穿越2600 年的心靈巡禮（下：現代）</t>
  </si>
  <si>
    <t>9789864799695</t>
  </si>
  <si>
    <t>就怕平庸成為你人生的注解</t>
  </si>
  <si>
    <t>9789864799824</t>
  </si>
  <si>
    <t>歐陽立中</t>
  </si>
  <si>
    <t>周震宇的聲音魅力學：聽懂弦外之音、用對聲音裡的9種力量</t>
  </si>
  <si>
    <t>9789864799787</t>
  </si>
  <si>
    <t>周震宇</t>
  </si>
  <si>
    <t>4713510946909</t>
  </si>
  <si>
    <t>李明軒，邱如美</t>
  </si>
  <si>
    <t>4713510946916</t>
  </si>
  <si>
    <t>麥可‧波特</t>
  </si>
  <si>
    <t>成為賈伯斯：天才巨星的挫敗與孕成</t>
  </si>
  <si>
    <t>4713510946466</t>
  </si>
  <si>
    <t>廖月娟，沈維君，蕭美惠，連育德</t>
  </si>
  <si>
    <t>信任邊際：巴菲特經營波克夏的獲利模式</t>
  </si>
  <si>
    <t>9789864799848</t>
  </si>
  <si>
    <t>廖志豪</t>
  </si>
  <si>
    <t>世界又熱、又平、又擠</t>
  </si>
  <si>
    <t>9789864799923</t>
  </si>
  <si>
    <t>丘羽先 等</t>
  </si>
  <si>
    <t>自主學習，決定未來：從陪伴孩子到放手單飛的教養守則</t>
  </si>
  <si>
    <t>4713510946985</t>
  </si>
  <si>
    <t>儿童心理疏导</t>
  </si>
  <si>
    <t>9787117235815</t>
  </si>
  <si>
    <t>张渝成，张津宁</t>
  </si>
  <si>
    <t>西方哲學之旅：啟發人生的120 位哲學家、穿越2600 年的心靈巡禮（上：古代＋中世紀）</t>
  </si>
  <si>
    <t>9789864799671</t>
  </si>
  <si>
    <t>西方哲學之旅：啟發人生的120 位哲學家、穿越2600 年的心靈巡禮（中：近代）</t>
  </si>
  <si>
    <t>9789864799688</t>
  </si>
  <si>
    <t>腦內心機：從催眠、安慰劑和虛假記憶揭開大腦自我暗示的祕密</t>
  </si>
  <si>
    <t>9789578722309</t>
  </si>
  <si>
    <t>賈可笛</t>
  </si>
  <si>
    <t>「好厲害！」準備的技術：成功的關鍵，「才能」只占10%，其餘就憑準備。日本金牌電視製作人打動大老闆、客戶與觀眾的祕技</t>
  </si>
  <si>
    <t>9789579654685</t>
  </si>
  <si>
    <t>李友君</t>
  </si>
  <si>
    <t>我不管，我就是要開咖啡店：我浪漫的開了一家賺錢的咖啡店，十年功力，毫無保留告訴你。</t>
  </si>
  <si>
    <t>9789579654630</t>
  </si>
  <si>
    <t>童鈴</t>
  </si>
  <si>
    <t>暗黑民國史：兩岸歷史課本刻意迴避的空白30年</t>
  </si>
  <si>
    <t>9789579654791</t>
  </si>
  <si>
    <t>辣木的奇蹟：流傳五千年的超級食物，醫學實證，降血糖、血壓、尿酸，富含鈣、鐵、多酚……92 種營養素、不愛吃蔬菜者的最佳補充品。</t>
  </si>
  <si>
    <t>9789579654739</t>
  </si>
  <si>
    <t>加藤知惠</t>
  </si>
  <si>
    <t>醫生強烈建議你買的保險：醫療險、癌症險、意外險、長照險⋯⋯買什麼險才真正有保障？突破業務員暗黑話術，靠自己買對保險</t>
  </si>
  <si>
    <t>9789579654524</t>
  </si>
  <si>
    <t>林佑純</t>
  </si>
  <si>
    <t>寶可孟刷卡賺錢祕笈：小資族靠信用卡加薪100％，理財達人賴孟群示範，讓刷出去的錢自己跑回來。</t>
  </si>
  <si>
    <t>9789579654746</t>
  </si>
  <si>
    <t>寶可孟（賴孟群）</t>
  </si>
  <si>
    <t>一切为了健康：提升健康素养心语</t>
  </si>
  <si>
    <t>9787117228503</t>
  </si>
  <si>
    <t>邹宇华</t>
  </si>
  <si>
    <t>写给癌症患者的心灵处方</t>
  </si>
  <si>
    <t>9787117250009</t>
  </si>
  <si>
    <t>唐丽丽</t>
  </si>
  <si>
    <t>中国当代文学作品精选（第三版）</t>
  </si>
  <si>
    <t>9787301242186</t>
  </si>
  <si>
    <t>北京大学出版社有限公司</t>
  </si>
  <si>
    <t>谢冕，洪子诚</t>
  </si>
  <si>
    <t>社会变迁中的刑法发展</t>
  </si>
  <si>
    <t>9787520137584</t>
  </si>
  <si>
    <t>刘仁文</t>
  </si>
  <si>
    <t>古老行業：三百六十行由來發展</t>
  </si>
  <si>
    <t>9789865161347</t>
  </si>
  <si>
    <t>蒲永平</t>
  </si>
  <si>
    <t>O2O這樣玩：行業生態與實戰案例</t>
  </si>
  <si>
    <t>9789865163914</t>
  </si>
  <si>
    <t>亞熱帶花園：陶博╳故宮聯合彩繪陶瓷特展</t>
  </si>
  <si>
    <t>9789865413545</t>
  </si>
  <si>
    <t>新北市立鶯歌陶瓷博物館</t>
  </si>
  <si>
    <t>吳德民</t>
  </si>
  <si>
    <t>风格与世变：中国绘画十论</t>
  </si>
  <si>
    <t>9787301294598</t>
  </si>
  <si>
    <t>石守谦</t>
  </si>
  <si>
    <t>中国小说小史</t>
  </si>
  <si>
    <t>9787301297728</t>
  </si>
  <si>
    <t>陈平原</t>
  </si>
  <si>
    <t>蝉蜕：晚清大变局中的经学家</t>
  </si>
  <si>
    <t>9787301299074</t>
  </si>
  <si>
    <t>胡小远，陈小萍</t>
  </si>
  <si>
    <t>翻译矛盾疏解</t>
  </si>
  <si>
    <t>9787301303252</t>
  </si>
  <si>
    <t>陈卫斌</t>
  </si>
  <si>
    <t>区块链金融：技术变革重塑金融未来</t>
  </si>
  <si>
    <t>9787301308356</t>
  </si>
  <si>
    <t>刘洋</t>
  </si>
  <si>
    <t>小词大雅：叶嘉莹说词的修养与境界</t>
  </si>
  <si>
    <t>9787301256008</t>
  </si>
  <si>
    <t>叶嘉莹</t>
  </si>
  <si>
    <t>中国散文小史</t>
  </si>
  <si>
    <t>9787301297711</t>
  </si>
  <si>
    <t>物权法之经济分析：所有权</t>
  </si>
  <si>
    <t>9787301301524</t>
  </si>
  <si>
    <t>张永健</t>
  </si>
  <si>
    <t>物权法的变革与完善</t>
  </si>
  <si>
    <t>9787301304327</t>
  </si>
  <si>
    <t>房绍坤</t>
  </si>
  <si>
    <t>自由意志与普遍规范：黑格尔法哲学研究</t>
  </si>
  <si>
    <t>9787301304341</t>
  </si>
  <si>
    <t>李育书</t>
  </si>
  <si>
    <t>9789578019102</t>
  </si>
  <si>
    <t>當責力：提升你的職場能見度</t>
  </si>
  <si>
    <t>9789862718841</t>
  </si>
  <si>
    <t>創見文化事業有限公司</t>
  </si>
  <si>
    <t>王晴天</t>
  </si>
  <si>
    <t>古今擇日</t>
  </si>
  <si>
    <t>9789577858870</t>
  </si>
  <si>
    <t>瑞成書局</t>
  </si>
  <si>
    <t>郭芬鈴</t>
  </si>
  <si>
    <t>做禪</t>
  </si>
  <si>
    <t>9789577858931</t>
  </si>
  <si>
    <t>楓濤，軍韜</t>
  </si>
  <si>
    <t>偷學億萬散戶贏家的神準挑股術</t>
  </si>
  <si>
    <t>9789579054560</t>
  </si>
  <si>
    <t>劉格安</t>
  </si>
  <si>
    <t>99％零失誤精準工作術：36 個簡單上手的思考習慣</t>
  </si>
  <si>
    <t>9789579054546</t>
  </si>
  <si>
    <t>久保久男</t>
  </si>
  <si>
    <t>日本最強散戶贏家的神速投資術</t>
  </si>
  <si>
    <t>9789579054584</t>
  </si>
  <si>
    <t>退休練習曲</t>
  </si>
  <si>
    <t>9789579054591</t>
  </si>
  <si>
    <t>茶堂懷錄</t>
  </si>
  <si>
    <t>9789869786133</t>
  </si>
  <si>
    <t>善聞文化創意有限公司</t>
  </si>
  <si>
    <t>勇敢做唯一的自己：台大教授郭瑞祥的人生管理學</t>
  </si>
  <si>
    <t>9789865535063</t>
  </si>
  <si>
    <t>郭瑞祥</t>
  </si>
  <si>
    <t>洞悉市場的人：量化交易之父吉姆‧西蒙斯與文藝復興公司的故事</t>
  </si>
  <si>
    <t>9789865535025</t>
  </si>
  <si>
    <t>林錦慧</t>
  </si>
  <si>
    <t>9789865535001</t>
  </si>
  <si>
    <t>蔡宗樺</t>
  </si>
  <si>
    <t>你是誰，比你做什麼更重要：英國管理大師韓第寫給你的21封信</t>
  </si>
  <si>
    <t>9789865535216</t>
  </si>
  <si>
    <t>齊若蘭</t>
  </si>
  <si>
    <t>你拿什麼定義自己？：英國管理大師韓第的生命故事（經典珍藏版）</t>
  </si>
  <si>
    <t>9789865535223</t>
  </si>
  <si>
    <t>唐勤</t>
  </si>
  <si>
    <t>9789864799879</t>
  </si>
  <si>
    <t>潘東傑</t>
  </si>
  <si>
    <t>第二曲線：社會再造的新思維（經典珍藏版）</t>
  </si>
  <si>
    <t>9789865535230</t>
  </si>
  <si>
    <t>可不可以不變老？：喚醒長壽基因的科學革命</t>
  </si>
  <si>
    <t>9789865535247</t>
  </si>
  <si>
    <t>張嘉倫</t>
  </si>
  <si>
    <t>教育，我相信你</t>
  </si>
  <si>
    <t>9789865535131</t>
  </si>
  <si>
    <t>藍偉瑩</t>
  </si>
  <si>
    <t>B2B業務關鍵客戶經營地圖：一張A4紙，五大關鍵思考，客戶從此不亂殺價不砍單，搶著跟你做生意。</t>
  </si>
  <si>
    <t>9789579654838</t>
  </si>
  <si>
    <t>吳育宏</t>
  </si>
  <si>
    <t>如何在FB、YouTube、IG做出爆紅影片：會用手機就會做！日本廣告大獎得主教你從企劃、製作到網路宣傳的最強攻略</t>
  </si>
  <si>
    <t>9789861304618</t>
  </si>
  <si>
    <t>財經傳訊</t>
  </si>
  <si>
    <t>胡汶廷</t>
  </si>
  <si>
    <t>狂飆一夢：台灣民主化與沒有歷史的人</t>
  </si>
  <si>
    <t>9789574371396</t>
  </si>
  <si>
    <t>廖建華影像工作室</t>
  </si>
  <si>
    <t>廖建華，何孟樺</t>
  </si>
  <si>
    <t>對你身體好的微醣烘焙：無糖、無澱粉！六十道餅乾、蛋糕及塔派</t>
  </si>
  <si>
    <t>9789863711964</t>
  </si>
  <si>
    <t>范麗雯</t>
  </si>
  <si>
    <t>黑面蔡媽媽的15分精準練肌操</t>
  </si>
  <si>
    <t>9789863712077</t>
  </si>
  <si>
    <t>水草工作室</t>
  </si>
  <si>
    <t>超馬跑者的崛起：人類耐力與意志的極限挑戰</t>
  </si>
  <si>
    <t>9789571379203</t>
  </si>
  <si>
    <t>跟君子有約：在全球化風險中找出路</t>
  </si>
  <si>
    <t>9789869831321</t>
  </si>
  <si>
    <t>小材大用常見食材：蔥、薑、蒜、韭、醋、茶</t>
  </si>
  <si>
    <t>9789869831338</t>
  </si>
  <si>
    <t>張耀庭醫師</t>
  </si>
  <si>
    <t>台灣室內選</t>
  </si>
  <si>
    <t>9789869508674</t>
  </si>
  <si>
    <t>台灣建築報導雜誌社</t>
  </si>
  <si>
    <t>莊亦吏</t>
  </si>
  <si>
    <t>概念的历史分量</t>
  </si>
  <si>
    <t>9787301302439</t>
  </si>
  <si>
    <t>方维规</t>
  </si>
  <si>
    <t>減重教授的私房課：99．9％成功的瘦身祕笈</t>
  </si>
  <si>
    <t>9789863589167</t>
  </si>
  <si>
    <t>蔡明憲</t>
  </si>
  <si>
    <t>奇異果給你健康維生素：奇異果健康小百科</t>
  </si>
  <si>
    <t>EBK10200011776</t>
  </si>
  <si>
    <t>莫玫</t>
  </si>
  <si>
    <t>贏在起跑點！FB＋IG＋LINE社群媒體操作經營活用術：12堂一定要懂的聚客利基，提升精準行銷爆發力</t>
  </si>
  <si>
    <t>9789864344666</t>
  </si>
  <si>
    <t>Facebook互動行銷：社群微型創業經營夯＋廣告成效好還要更好，做好臉書行銷第一步，基本功／便利技都在這！</t>
  </si>
  <si>
    <t>9789864344772</t>
  </si>
  <si>
    <t>贏在人生的終點：選擇在職進修，走一條風景不同的人生道路</t>
  </si>
  <si>
    <t>9789863589617</t>
  </si>
  <si>
    <t>鐘志明</t>
  </si>
  <si>
    <t>9789863589662</t>
  </si>
  <si>
    <t>美食中華：八大菜系與文化內涵</t>
  </si>
  <si>
    <t>9789865161699</t>
  </si>
  <si>
    <t>錢佳欣</t>
  </si>
  <si>
    <t>易不易</t>
  </si>
  <si>
    <t>9789864799466</t>
  </si>
  <si>
    <t>孫滌</t>
  </si>
  <si>
    <t>預防勝於治療：察顏觀色治未病</t>
  </si>
  <si>
    <t>EBK10200011788</t>
  </si>
  <si>
    <t>姜峰</t>
  </si>
  <si>
    <t>教妳美麗凍齡：女人會養脾胃不衰老</t>
  </si>
  <si>
    <t>EBK10200011789</t>
  </si>
  <si>
    <t>EBK10200011790</t>
  </si>
  <si>
    <t>關心父母最佳書籍：居家必備生活保健護照</t>
  </si>
  <si>
    <t>EBK10200011791</t>
  </si>
  <si>
    <t>逆齡美麗的健康密碼</t>
  </si>
  <si>
    <t>EBK10200011793</t>
  </si>
  <si>
    <t>網路與教育：告訴孩子“網”向何方</t>
  </si>
  <si>
    <t>EBK10200011794</t>
  </si>
  <si>
    <t>馬雷軍</t>
  </si>
  <si>
    <t>歲時禮俗文化論略</t>
  </si>
  <si>
    <t>9789865624583</t>
  </si>
  <si>
    <t>林素英</t>
  </si>
  <si>
    <t>關於數學的100個故事</t>
  </si>
  <si>
    <t>9789864562923</t>
  </si>
  <si>
    <t>宇河文化出版有限公司</t>
  </si>
  <si>
    <t>王遠山</t>
  </si>
  <si>
    <t>都是逆行惹的禍：靈魂的星座重修課</t>
  </si>
  <si>
    <t>9789869599412</t>
  </si>
  <si>
    <t>南瓜國際有限公司</t>
  </si>
  <si>
    <t>韓良露</t>
  </si>
  <si>
    <t>智慧女神的整合力：智神星的智慧與療癒</t>
  </si>
  <si>
    <t>9789869599443</t>
  </si>
  <si>
    <t>哺育餵養的親密關係：穀神星的養育天職</t>
  </si>
  <si>
    <t>9789869599450</t>
  </si>
  <si>
    <t>占星合盤的吸引力法則：宮位舞台的人際互動</t>
  </si>
  <si>
    <t>9789869599467</t>
  </si>
  <si>
    <t>人際相位聖經：占星合盤的個人緣、社會緣與宿命緣</t>
  </si>
  <si>
    <t>9789869599474</t>
  </si>
  <si>
    <t>行運宮位聖經：掌握行運的生命節奏</t>
  </si>
  <si>
    <t>9789869599498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</si>
</sst>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4]e/m/d;@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1"/>
      <color indexed="8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scheme val="minor"/>
    </font>
    <font>
      <sz val="12"/>
      <color theme="1"/>
      <name val="新細明體"/>
      <family val="2"/>
      <scheme val="minor"/>
    </font>
    <font>
      <sz val="12"/>
      <color rgb="FF0000FF"/>
      <name val="新細明體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/>
    <xf numFmtId="176" fontId="2" fillId="0" borderId="0"/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vertical="center"/>
    </xf>
  </cellStyleXfs>
  <cellXfs count="6">
    <xf numFmtId="0" fontId="0" fillId="0" borderId="0" xfId="0">
      <alignment vertical="center"/>
    </xf>
    <xf numFmtId="0" fontId="6" fillId="0" borderId="0" xfId="11" applyNumberFormat="1" applyFont="1" applyFill="1" applyBorder="1">
      <alignment vertical="center"/>
    </xf>
    <xf numFmtId="0" fontId="7" fillId="0" borderId="0" xfId="11" applyNumberFormat="1" applyFont="1" applyFill="1" applyBorder="1">
      <alignment vertical="center"/>
    </xf>
    <xf numFmtId="0" fontId="6" fillId="0" borderId="2" xfId="11" applyNumberFormat="1" applyFont="1" applyFill="1" applyBorder="1" applyAlignment="1">
      <alignment horizontal="center" vertical="center"/>
    </xf>
    <xf numFmtId="0" fontId="6" fillId="0" borderId="1" xfId="11" applyNumberFormat="1" applyFont="1" applyFill="1" applyBorder="1">
      <alignment vertical="center"/>
    </xf>
    <xf numFmtId="0" fontId="8" fillId="0" borderId="1" xfId="11" applyNumberFormat="1" applyFont="1" applyFill="1" applyBorder="1">
      <alignment vertical="center"/>
    </xf>
  </cellXfs>
  <cellStyles count="12">
    <cellStyle name="0,0_x000d__x000a_NA_x000d__x000a_" xfId="3"/>
    <cellStyle name="一般" xfId="0" builtinId="0"/>
    <cellStyle name="一般 14" xfId="2"/>
    <cellStyle name="一般 2" xfId="4"/>
    <cellStyle name="一般 2 2" xfId="7"/>
    <cellStyle name="一般 2 2 2" xfId="1"/>
    <cellStyle name="一般 2 2 3" xfId="8"/>
    <cellStyle name="一般 3" xfId="11"/>
    <cellStyle name="一般 3 2" xfId="10"/>
    <cellStyle name="一般 3 4" xfId="6"/>
    <cellStyle name="一般 4" xfId="5"/>
    <cellStyle name="一般 4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22294;&#26360;(&#32025;&#26412;&#26360;&#33287;&#38651;&#23376;&#26360;)&#20511;&#38321;&#32113;&#35336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子書平台使用統計(簡表)"/>
      <sheetName val="教指書電子版使用統計"/>
      <sheetName val="電子書帳號密碼"/>
      <sheetName val="凌網2019"/>
      <sheetName val="凌網2018"/>
      <sheetName val="華藝2019"/>
      <sheetName val="華藝2018"/>
      <sheetName val="台灣學術電子書聯盟中文2019"/>
      <sheetName val="台灣學術電子書聯盟西文2019"/>
      <sheetName val="台灣學術電子書聯盟西文2018"/>
      <sheetName val="台灣學術電子書聯盟中文2018"/>
      <sheetName val="中華數字書苑"/>
      <sheetName val="Wiley2019"/>
      <sheetName val="Wiley2018"/>
      <sheetName val="EBSCO 2019"/>
      <sheetName val="EBSCO 2018"/>
      <sheetName val="IGP2018"/>
      <sheetName val="IGP2019"/>
      <sheetName val="eBookCentral 2018"/>
      <sheetName val="eBook Central2019"/>
      <sheetName val="註冊電子書2019"/>
      <sheetName val="註冊電子書2018"/>
      <sheetName val="LWW2018"/>
      <sheetName val="LWW2019"/>
      <sheetName val="Thieme2019"/>
      <sheetName val="Thieme 2018"/>
      <sheetName val="Karger"/>
      <sheetName val="Cambridge2018"/>
      <sheetName val="Cambridge2019"/>
      <sheetName val="ProQuest 2019"/>
      <sheetName val="ClinicalKey2018"/>
      <sheetName val="Clinicalkey2019"/>
      <sheetName val="ACM2019"/>
      <sheetName val="ACM2018"/>
      <sheetName val="ACP_2019"/>
      <sheetName val="圖書(紙本書與電子書)借閱統計資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1"/>
  <sheetViews>
    <sheetView showGridLines="0" tabSelected="1" workbookViewId="0">
      <pane ySplit="1" topLeftCell="A2" activePane="bottomLeft" state="frozen"/>
      <selection pane="bottomLeft" activeCell="F8" sqref="F8"/>
    </sheetView>
  </sheetViews>
  <sheetFormatPr defaultRowHeight="16.2"/>
  <cols>
    <col min="1" max="1" width="55.6640625" style="1" customWidth="1"/>
    <col min="2" max="2" width="15" style="1" customWidth="1"/>
    <col min="3" max="3" width="26.88671875" style="1" customWidth="1"/>
    <col min="4" max="5" width="7.77734375" style="1" customWidth="1"/>
    <col min="6" max="7" width="13.88671875" style="1" customWidth="1"/>
    <col min="8" max="8" width="62" style="1" customWidth="1"/>
    <col min="9" max="16384" width="8.88671875" style="2"/>
  </cols>
  <sheetData>
    <row r="1" spans="1:8">
      <c r="A1" s="3" t="s">
        <v>116</v>
      </c>
      <c r="B1" s="3" t="s">
        <v>2</v>
      </c>
      <c r="C1" s="3" t="s">
        <v>117</v>
      </c>
      <c r="D1" s="3" t="s">
        <v>0</v>
      </c>
      <c r="E1" s="3" t="s">
        <v>118</v>
      </c>
      <c r="F1" s="3" t="s">
        <v>119</v>
      </c>
      <c r="G1" s="3" t="s">
        <v>120</v>
      </c>
      <c r="H1" s="3" t="s">
        <v>121</v>
      </c>
    </row>
    <row r="2" spans="1:8" ht="21" customHeight="1">
      <c r="A2" s="4" t="s">
        <v>122</v>
      </c>
      <c r="B2" s="4" t="s">
        <v>124</v>
      </c>
      <c r="C2" s="4" t="s">
        <v>125</v>
      </c>
      <c r="D2" s="4" t="s">
        <v>126</v>
      </c>
      <c r="E2" s="4" t="s">
        <v>127</v>
      </c>
      <c r="F2" s="4" t="s">
        <v>128</v>
      </c>
      <c r="G2" s="4" t="s">
        <v>129</v>
      </c>
      <c r="H2" s="5" t="str">
        <f>HYPERLINK("https://www.airitibooks.com/Detail/Detail?PublicationID=P20171103165", "https://www.airitibooks.com/Detail/Detail?PublicationID=P20171103165")</f>
        <v>https://www.airitibooks.com/Detail/Detail?PublicationID=P20171103165</v>
      </c>
    </row>
    <row r="3" spans="1:8" ht="21" customHeight="1">
      <c r="A3" s="4" t="s">
        <v>130</v>
      </c>
      <c r="B3" s="4" t="s">
        <v>131</v>
      </c>
      <c r="C3" s="4" t="s">
        <v>125</v>
      </c>
      <c r="D3" s="4" t="s">
        <v>132</v>
      </c>
      <c r="E3" s="4" t="s">
        <v>127</v>
      </c>
      <c r="F3" s="4" t="s">
        <v>133</v>
      </c>
      <c r="G3" s="4" t="s">
        <v>134</v>
      </c>
      <c r="H3" s="5" t="str">
        <f>HYPERLINK("https://www.airitibooks.com/Detail/Detail?PublicationID=P20171103172", "https://www.airitibooks.com/Detail/Detail?PublicationID=P20171103172")</f>
        <v>https://www.airitibooks.com/Detail/Detail?PublicationID=P20171103172</v>
      </c>
    </row>
    <row r="4" spans="1:8" ht="21" customHeight="1">
      <c r="A4" s="4" t="s">
        <v>135</v>
      </c>
      <c r="B4" s="4" t="s">
        <v>136</v>
      </c>
      <c r="C4" s="4" t="s">
        <v>125</v>
      </c>
      <c r="D4" s="4" t="s">
        <v>137</v>
      </c>
      <c r="E4" s="4" t="s">
        <v>127</v>
      </c>
      <c r="F4" s="4" t="s">
        <v>62</v>
      </c>
      <c r="G4" s="4" t="s">
        <v>138</v>
      </c>
      <c r="H4" s="5" t="str">
        <f>HYPERLINK("https://www.airitibooks.com/Detail/Detail?PublicationID=P20171103239", "https://www.airitibooks.com/Detail/Detail?PublicationID=P20171103239")</f>
        <v>https://www.airitibooks.com/Detail/Detail?PublicationID=P20171103239</v>
      </c>
    </row>
    <row r="5" spans="1:8" ht="21" customHeight="1">
      <c r="A5" s="4" t="s">
        <v>139</v>
      </c>
      <c r="B5" s="4" t="s">
        <v>140</v>
      </c>
      <c r="C5" s="4" t="s">
        <v>125</v>
      </c>
      <c r="D5" s="4" t="s">
        <v>141</v>
      </c>
      <c r="E5" s="4" t="s">
        <v>127</v>
      </c>
      <c r="F5" s="4" t="s">
        <v>142</v>
      </c>
      <c r="G5" s="4" t="s">
        <v>143</v>
      </c>
      <c r="H5" s="5" t="str">
        <f>HYPERLINK("https://www.airitibooks.com/Detail/Detail?PublicationID=P20171103245", "https://www.airitibooks.com/Detail/Detail?PublicationID=P20171103245")</f>
        <v>https://www.airitibooks.com/Detail/Detail?PublicationID=P20171103245</v>
      </c>
    </row>
    <row r="6" spans="1:8" ht="21" customHeight="1">
      <c r="A6" s="4" t="s">
        <v>144</v>
      </c>
      <c r="B6" s="4" t="s">
        <v>145</v>
      </c>
      <c r="C6" s="4" t="s">
        <v>125</v>
      </c>
      <c r="D6" s="4" t="s">
        <v>146</v>
      </c>
      <c r="E6" s="4" t="s">
        <v>127</v>
      </c>
      <c r="F6" s="4" t="s">
        <v>62</v>
      </c>
      <c r="G6" s="4" t="s">
        <v>138</v>
      </c>
      <c r="H6" s="5" t="str">
        <f>HYPERLINK("https://www.airitibooks.com/Detail/Detail?PublicationID=P20171103275", "https://www.airitibooks.com/Detail/Detail?PublicationID=P20171103275")</f>
        <v>https://www.airitibooks.com/Detail/Detail?PublicationID=P20171103275</v>
      </c>
    </row>
    <row r="7" spans="1:8" ht="21" customHeight="1">
      <c r="A7" s="4" t="s">
        <v>147</v>
      </c>
      <c r="B7" s="4" t="s">
        <v>148</v>
      </c>
      <c r="C7" s="4" t="s">
        <v>125</v>
      </c>
      <c r="D7" s="4" t="s">
        <v>149</v>
      </c>
      <c r="E7" s="4" t="s">
        <v>127</v>
      </c>
      <c r="F7" s="4" t="s">
        <v>62</v>
      </c>
      <c r="G7" s="4" t="s">
        <v>138</v>
      </c>
      <c r="H7" s="5" t="str">
        <f>HYPERLINK("https://www.airitibooks.com/Detail/Detail?PublicationID=P20171103286", "https://www.airitibooks.com/Detail/Detail?PublicationID=P20171103286")</f>
        <v>https://www.airitibooks.com/Detail/Detail?PublicationID=P20171103286</v>
      </c>
    </row>
    <row r="8" spans="1:8" ht="21" customHeight="1">
      <c r="A8" s="4" t="s">
        <v>150</v>
      </c>
      <c r="B8" s="4" t="s">
        <v>151</v>
      </c>
      <c r="C8" s="4" t="s">
        <v>125</v>
      </c>
      <c r="D8" s="4" t="s">
        <v>152</v>
      </c>
      <c r="E8" s="4" t="s">
        <v>127</v>
      </c>
      <c r="F8" s="4" t="s">
        <v>153</v>
      </c>
      <c r="G8" s="4" t="s">
        <v>154</v>
      </c>
      <c r="H8" s="5" t="str">
        <f>HYPERLINK("https://www.airitibooks.com/Detail/Detail?PublicationID=P20171103839", "https://www.airitibooks.com/Detail/Detail?PublicationID=P20171103839")</f>
        <v>https://www.airitibooks.com/Detail/Detail?PublicationID=P20171103839</v>
      </c>
    </row>
    <row r="9" spans="1:8" ht="21" customHeight="1">
      <c r="A9" s="4" t="s">
        <v>155</v>
      </c>
      <c r="B9" s="4" t="s">
        <v>156</v>
      </c>
      <c r="C9" s="4" t="s">
        <v>157</v>
      </c>
      <c r="D9" s="4" t="s">
        <v>158</v>
      </c>
      <c r="E9" s="4" t="s">
        <v>127</v>
      </c>
      <c r="F9" s="4" t="s">
        <v>142</v>
      </c>
      <c r="G9" s="4" t="s">
        <v>159</v>
      </c>
      <c r="H9" s="5" t="str">
        <f>HYPERLINK("https://www.airitibooks.com/Detail/Detail?PublicationID=P20171127235", "https://www.airitibooks.com/Detail/Detail?PublicationID=P20171127235")</f>
        <v>https://www.airitibooks.com/Detail/Detail?PublicationID=P20171127235</v>
      </c>
    </row>
    <row r="10" spans="1:8" ht="21" customHeight="1">
      <c r="A10" s="4" t="s">
        <v>160</v>
      </c>
      <c r="B10" s="4" t="s">
        <v>161</v>
      </c>
      <c r="C10" s="4" t="s">
        <v>157</v>
      </c>
      <c r="D10" s="4" t="s">
        <v>158</v>
      </c>
      <c r="E10" s="4" t="s">
        <v>127</v>
      </c>
      <c r="F10" s="4" t="s">
        <v>142</v>
      </c>
      <c r="G10" s="4" t="s">
        <v>159</v>
      </c>
      <c r="H10" s="5" t="str">
        <f>HYPERLINK("https://www.airitibooks.com/Detail/Detail?PublicationID=P20171127236", "https://www.airitibooks.com/Detail/Detail?PublicationID=P20171127236")</f>
        <v>https://www.airitibooks.com/Detail/Detail?PublicationID=P20171127236</v>
      </c>
    </row>
    <row r="11" spans="1:8" ht="21" customHeight="1">
      <c r="A11" s="4" t="s">
        <v>162</v>
      </c>
      <c r="B11" s="4" t="s">
        <v>163</v>
      </c>
      <c r="C11" s="4" t="s">
        <v>157</v>
      </c>
      <c r="D11" s="4" t="s">
        <v>158</v>
      </c>
      <c r="E11" s="4" t="s">
        <v>127</v>
      </c>
      <c r="F11" s="4" t="s">
        <v>142</v>
      </c>
      <c r="G11" s="4" t="s">
        <v>159</v>
      </c>
      <c r="H11" s="5" t="str">
        <f>HYPERLINK("https://www.airitibooks.com/Detail/Detail?PublicationID=P20171127237", "https://www.airitibooks.com/Detail/Detail?PublicationID=P20171127237")</f>
        <v>https://www.airitibooks.com/Detail/Detail?PublicationID=P20171127237</v>
      </c>
    </row>
    <row r="12" spans="1:8" ht="21" customHeight="1">
      <c r="A12" s="4" t="s">
        <v>164</v>
      </c>
      <c r="B12" s="4" t="s">
        <v>165</v>
      </c>
      <c r="C12" s="4" t="s">
        <v>72</v>
      </c>
      <c r="D12" s="4" t="s">
        <v>166</v>
      </c>
      <c r="E12" s="4" t="s">
        <v>127</v>
      </c>
      <c r="F12" s="4" t="s">
        <v>142</v>
      </c>
      <c r="G12" s="4" t="s">
        <v>167</v>
      </c>
      <c r="H12" s="5" t="str">
        <f>HYPERLINK("https://www.airitibooks.com/Detail/Detail?PublicationID=P20171130106", "https://www.airitibooks.com/Detail/Detail?PublicationID=P20171130106")</f>
        <v>https://www.airitibooks.com/Detail/Detail?PublicationID=P20171130106</v>
      </c>
    </row>
    <row r="13" spans="1:8" ht="21" customHeight="1">
      <c r="A13" s="4" t="s">
        <v>168</v>
      </c>
      <c r="B13" s="4" t="s">
        <v>169</v>
      </c>
      <c r="C13" s="4" t="s">
        <v>170</v>
      </c>
      <c r="D13" s="4" t="s">
        <v>82</v>
      </c>
      <c r="E13" s="4" t="s">
        <v>127</v>
      </c>
      <c r="F13" s="4" t="s">
        <v>62</v>
      </c>
      <c r="G13" s="4" t="s">
        <v>171</v>
      </c>
      <c r="H13" s="5" t="str">
        <f>HYPERLINK("https://www.airitibooks.com/Detail/Detail?PublicationID=P20171213015", "https://www.airitibooks.com/Detail/Detail?PublicationID=P20171213015")</f>
        <v>https://www.airitibooks.com/Detail/Detail?PublicationID=P20171213015</v>
      </c>
    </row>
    <row r="14" spans="1:8" ht="21" customHeight="1">
      <c r="A14" s="4" t="s">
        <v>172</v>
      </c>
      <c r="B14" s="4" t="s">
        <v>173</v>
      </c>
      <c r="C14" s="4" t="s">
        <v>174</v>
      </c>
      <c r="D14" s="4" t="s">
        <v>175</v>
      </c>
      <c r="E14" s="4" t="s">
        <v>127</v>
      </c>
      <c r="F14" s="4" t="s">
        <v>176</v>
      </c>
      <c r="G14" s="4" t="s">
        <v>177</v>
      </c>
      <c r="H14" s="5" t="str">
        <f>HYPERLINK("https://www.airitibooks.com/Detail/Detail?PublicationID=P20171218002", "https://www.airitibooks.com/Detail/Detail?PublicationID=P20171218002")</f>
        <v>https://www.airitibooks.com/Detail/Detail?PublicationID=P20171218002</v>
      </c>
    </row>
    <row r="15" spans="1:8" ht="21" customHeight="1">
      <c r="A15" s="4" t="s">
        <v>178</v>
      </c>
      <c r="B15" s="4" t="s">
        <v>179</v>
      </c>
      <c r="C15" s="4" t="s">
        <v>180</v>
      </c>
      <c r="D15" s="4" t="s">
        <v>181</v>
      </c>
      <c r="E15" s="4" t="s">
        <v>127</v>
      </c>
      <c r="F15" s="4" t="s">
        <v>153</v>
      </c>
      <c r="G15" s="4" t="s">
        <v>182</v>
      </c>
      <c r="H15" s="5" t="str">
        <f>HYPERLINK("https://www.airitibooks.com/Detail/Detail?PublicationID=P20171221121", "https://www.airitibooks.com/Detail/Detail?PublicationID=P20171221121")</f>
        <v>https://www.airitibooks.com/Detail/Detail?PublicationID=P20171221121</v>
      </c>
    </row>
    <row r="16" spans="1:8" ht="21" customHeight="1">
      <c r="A16" s="4" t="s">
        <v>183</v>
      </c>
      <c r="B16" s="4" t="s">
        <v>184</v>
      </c>
      <c r="C16" s="4" t="s">
        <v>185</v>
      </c>
      <c r="D16" s="4" t="s">
        <v>186</v>
      </c>
      <c r="E16" s="4" t="s">
        <v>127</v>
      </c>
      <c r="F16" s="4" t="s">
        <v>62</v>
      </c>
      <c r="G16" s="4" t="s">
        <v>187</v>
      </c>
      <c r="H16" s="5" t="str">
        <f>HYPERLINK("https://www.airitibooks.com/Detail/Detail?PublicationID=P20180104295", "https://www.airitibooks.com/Detail/Detail?PublicationID=P20180104295")</f>
        <v>https://www.airitibooks.com/Detail/Detail?PublicationID=P20180104295</v>
      </c>
    </row>
    <row r="17" spans="1:8" ht="21" customHeight="1">
      <c r="A17" s="4" t="s">
        <v>188</v>
      </c>
      <c r="B17" s="4" t="s">
        <v>189</v>
      </c>
      <c r="C17" s="4" t="s">
        <v>190</v>
      </c>
      <c r="D17" s="4" t="s">
        <v>191</v>
      </c>
      <c r="E17" s="4" t="s">
        <v>127</v>
      </c>
      <c r="F17" s="4" t="s">
        <v>192</v>
      </c>
      <c r="G17" s="4" t="s">
        <v>193</v>
      </c>
      <c r="H17" s="5" t="str">
        <f>HYPERLINK("https://www.airitibooks.com/Detail/Detail?PublicationID=P20180105265", "https://www.airitibooks.com/Detail/Detail?PublicationID=P20180105265")</f>
        <v>https://www.airitibooks.com/Detail/Detail?PublicationID=P20180105265</v>
      </c>
    </row>
    <row r="18" spans="1:8" ht="21" customHeight="1">
      <c r="A18" s="4" t="s">
        <v>194</v>
      </c>
      <c r="B18" s="4" t="s">
        <v>195</v>
      </c>
      <c r="C18" s="4" t="s">
        <v>190</v>
      </c>
      <c r="D18" s="4" t="s">
        <v>196</v>
      </c>
      <c r="E18" s="4" t="s">
        <v>127</v>
      </c>
      <c r="F18" s="4" t="s">
        <v>142</v>
      </c>
      <c r="G18" s="4" t="s">
        <v>159</v>
      </c>
      <c r="H18" s="5" t="str">
        <f>HYPERLINK("https://www.airitibooks.com/Detail/Detail?PublicationID=P20180105285", "https://www.airitibooks.com/Detail/Detail?PublicationID=P20180105285")</f>
        <v>https://www.airitibooks.com/Detail/Detail?PublicationID=P20180105285</v>
      </c>
    </row>
    <row r="19" spans="1:8" ht="21" customHeight="1">
      <c r="A19" s="4" t="s">
        <v>197</v>
      </c>
      <c r="B19" s="4" t="s">
        <v>198</v>
      </c>
      <c r="C19" s="4" t="s">
        <v>199</v>
      </c>
      <c r="D19" s="4" t="s">
        <v>200</v>
      </c>
      <c r="E19" s="4" t="s">
        <v>127</v>
      </c>
      <c r="F19" s="4" t="s">
        <v>192</v>
      </c>
      <c r="G19" s="4" t="s">
        <v>201</v>
      </c>
      <c r="H19" s="5" t="str">
        <f>HYPERLINK("https://www.airitibooks.com/Detail/Detail?PublicationID=P20180105407", "https://www.airitibooks.com/Detail/Detail?PublicationID=P20180105407")</f>
        <v>https://www.airitibooks.com/Detail/Detail?PublicationID=P20180105407</v>
      </c>
    </row>
    <row r="20" spans="1:8" ht="21" customHeight="1">
      <c r="A20" s="4" t="s">
        <v>77</v>
      </c>
      <c r="B20" s="4" t="s">
        <v>202</v>
      </c>
      <c r="C20" s="4" t="s">
        <v>203</v>
      </c>
      <c r="D20" s="4" t="s">
        <v>204</v>
      </c>
      <c r="E20" s="4" t="s">
        <v>127</v>
      </c>
      <c r="F20" s="4" t="s">
        <v>153</v>
      </c>
      <c r="G20" s="4" t="s">
        <v>154</v>
      </c>
      <c r="H20" s="5" t="str">
        <f>HYPERLINK("https://www.airitibooks.com/Detail/Detail?PublicationID=P20180205081", "https://www.airitibooks.com/Detail/Detail?PublicationID=P20180205081")</f>
        <v>https://www.airitibooks.com/Detail/Detail?PublicationID=P20180205081</v>
      </c>
    </row>
    <row r="21" spans="1:8" ht="21" customHeight="1">
      <c r="A21" s="4" t="s">
        <v>205</v>
      </c>
      <c r="B21" s="4" t="s">
        <v>206</v>
      </c>
      <c r="C21" s="4" t="s">
        <v>203</v>
      </c>
      <c r="D21" s="4" t="s">
        <v>207</v>
      </c>
      <c r="E21" s="4" t="s">
        <v>127</v>
      </c>
      <c r="F21" s="4" t="s">
        <v>62</v>
      </c>
      <c r="G21" s="4" t="s">
        <v>171</v>
      </c>
      <c r="H21" s="5" t="str">
        <f>HYPERLINK("https://www.airitibooks.com/Detail/Detail?PublicationID=P20180205093", "https://www.airitibooks.com/Detail/Detail?PublicationID=P20180205093")</f>
        <v>https://www.airitibooks.com/Detail/Detail?PublicationID=P20180205093</v>
      </c>
    </row>
    <row r="22" spans="1:8" ht="21" customHeight="1">
      <c r="A22" s="4" t="s">
        <v>208</v>
      </c>
      <c r="B22" s="4" t="s">
        <v>209</v>
      </c>
      <c r="C22" s="4" t="s">
        <v>210</v>
      </c>
      <c r="D22" s="4" t="s">
        <v>211</v>
      </c>
      <c r="E22" s="4" t="s">
        <v>127</v>
      </c>
      <c r="F22" s="4" t="s">
        <v>62</v>
      </c>
      <c r="G22" s="4" t="s">
        <v>138</v>
      </c>
      <c r="H22" s="5" t="str">
        <f>HYPERLINK("https://www.airitibooks.com/Detail/Detail?PublicationID=P20180205098", "https://www.airitibooks.com/Detail/Detail?PublicationID=P20180205098")</f>
        <v>https://www.airitibooks.com/Detail/Detail?PublicationID=P20180205098</v>
      </c>
    </row>
    <row r="23" spans="1:8" ht="21" customHeight="1">
      <c r="A23" s="4" t="s">
        <v>212</v>
      </c>
      <c r="B23" s="4" t="s">
        <v>213</v>
      </c>
      <c r="C23" s="4" t="s">
        <v>214</v>
      </c>
      <c r="D23" s="4" t="s">
        <v>215</v>
      </c>
      <c r="E23" s="4" t="s">
        <v>127</v>
      </c>
      <c r="F23" s="4" t="s">
        <v>62</v>
      </c>
      <c r="G23" s="4" t="s">
        <v>216</v>
      </c>
      <c r="H23" s="5" t="str">
        <f>HYPERLINK("https://www.airitibooks.com/Detail/Detail?PublicationID=P20180205100", "https://www.airitibooks.com/Detail/Detail?PublicationID=P20180205100")</f>
        <v>https://www.airitibooks.com/Detail/Detail?PublicationID=P20180205100</v>
      </c>
    </row>
    <row r="24" spans="1:8" ht="21" customHeight="1">
      <c r="A24" s="4" t="s">
        <v>217</v>
      </c>
      <c r="B24" s="4" t="s">
        <v>218</v>
      </c>
      <c r="C24" s="4" t="s">
        <v>219</v>
      </c>
      <c r="D24" s="4" t="s">
        <v>123</v>
      </c>
      <c r="E24" s="4" t="s">
        <v>220</v>
      </c>
      <c r="F24" s="4" t="s">
        <v>133</v>
      </c>
      <c r="G24" s="4" t="s">
        <v>221</v>
      </c>
      <c r="H24" s="5" t="str">
        <f>HYPERLINK("https://www.airitibooks.com/Detail/Detail?PublicationID=P20180205107", "https://www.airitibooks.com/Detail/Detail?PublicationID=P20180205107")</f>
        <v>https://www.airitibooks.com/Detail/Detail?PublicationID=P20180205107</v>
      </c>
    </row>
    <row r="25" spans="1:8" ht="21" customHeight="1">
      <c r="A25" s="4" t="s">
        <v>222</v>
      </c>
      <c r="B25" s="4" t="s">
        <v>223</v>
      </c>
      <c r="C25" s="4" t="s">
        <v>224</v>
      </c>
      <c r="D25" s="4" t="s">
        <v>225</v>
      </c>
      <c r="E25" s="4" t="s">
        <v>127</v>
      </c>
      <c r="F25" s="4" t="s">
        <v>226</v>
      </c>
      <c r="G25" s="4" t="s">
        <v>227</v>
      </c>
      <c r="H25" s="5" t="str">
        <f>HYPERLINK("https://www.airitibooks.com/Detail/Detail?PublicationID=P20180208027", "https://www.airitibooks.com/Detail/Detail?PublicationID=P20180208027")</f>
        <v>https://www.airitibooks.com/Detail/Detail?PublicationID=P20180208027</v>
      </c>
    </row>
    <row r="26" spans="1:8" ht="21" customHeight="1">
      <c r="A26" s="4" t="s">
        <v>228</v>
      </c>
      <c r="B26" s="4" t="s">
        <v>229</v>
      </c>
      <c r="C26" s="4" t="s">
        <v>230</v>
      </c>
      <c r="D26" s="4" t="s">
        <v>231</v>
      </c>
      <c r="E26" s="4" t="s">
        <v>220</v>
      </c>
      <c r="F26" s="4" t="s">
        <v>62</v>
      </c>
      <c r="G26" s="4" t="s">
        <v>138</v>
      </c>
      <c r="H26" s="5" t="str">
        <f>HYPERLINK("https://www.airitibooks.com/Detail/Detail?PublicationID=P201802081012", "https://www.airitibooks.com/Detail/Detail?PublicationID=P201802081012")</f>
        <v>https://www.airitibooks.com/Detail/Detail?PublicationID=P201802081012</v>
      </c>
    </row>
    <row r="27" spans="1:8" ht="21" customHeight="1">
      <c r="A27" s="4" t="s">
        <v>232</v>
      </c>
      <c r="B27" s="4" t="s">
        <v>233</v>
      </c>
      <c r="C27" s="4" t="s">
        <v>230</v>
      </c>
      <c r="D27" s="4" t="s">
        <v>234</v>
      </c>
      <c r="E27" s="4" t="s">
        <v>220</v>
      </c>
      <c r="F27" s="4" t="s">
        <v>192</v>
      </c>
      <c r="G27" s="4" t="s">
        <v>235</v>
      </c>
      <c r="H27" s="5" t="str">
        <f>HYPERLINK("https://www.airitibooks.com/Detail/Detail?PublicationID=P20180208982", "https://www.airitibooks.com/Detail/Detail?PublicationID=P20180208982")</f>
        <v>https://www.airitibooks.com/Detail/Detail?PublicationID=P20180208982</v>
      </c>
    </row>
    <row r="28" spans="1:8" ht="21" customHeight="1">
      <c r="A28" s="4" t="s">
        <v>236</v>
      </c>
      <c r="B28" s="4" t="s">
        <v>237</v>
      </c>
      <c r="C28" s="4" t="s">
        <v>238</v>
      </c>
      <c r="D28" s="4" t="s">
        <v>239</v>
      </c>
      <c r="E28" s="4" t="s">
        <v>127</v>
      </c>
      <c r="F28" s="4" t="s">
        <v>142</v>
      </c>
      <c r="G28" s="4" t="s">
        <v>240</v>
      </c>
      <c r="H28" s="5" t="str">
        <f>HYPERLINK("https://www.airitibooks.com/Detail/Detail?PublicationID=P20180309040", "https://www.airitibooks.com/Detail/Detail?PublicationID=P20180309040")</f>
        <v>https://www.airitibooks.com/Detail/Detail?PublicationID=P20180309040</v>
      </c>
    </row>
    <row r="29" spans="1:8" ht="21" customHeight="1">
      <c r="A29" s="4" t="s">
        <v>241</v>
      </c>
      <c r="B29" s="4" t="s">
        <v>242</v>
      </c>
      <c r="C29" s="4" t="s">
        <v>224</v>
      </c>
      <c r="D29" s="4" t="s">
        <v>243</v>
      </c>
      <c r="E29" s="4" t="s">
        <v>127</v>
      </c>
      <c r="F29" s="4" t="s">
        <v>226</v>
      </c>
      <c r="G29" s="4" t="s">
        <v>227</v>
      </c>
      <c r="H29" s="5" t="str">
        <f>HYPERLINK("https://www.airitibooks.com/Detail/Detail?PublicationID=P20180413029", "https://www.airitibooks.com/Detail/Detail?PublicationID=P20180413029")</f>
        <v>https://www.airitibooks.com/Detail/Detail?PublicationID=P20180413029</v>
      </c>
    </row>
    <row r="30" spans="1:8" ht="21" customHeight="1">
      <c r="A30" s="4" t="s">
        <v>244</v>
      </c>
      <c r="B30" s="4" t="s">
        <v>245</v>
      </c>
      <c r="C30" s="4" t="s">
        <v>224</v>
      </c>
      <c r="D30" s="4" t="s">
        <v>246</v>
      </c>
      <c r="E30" s="4" t="s">
        <v>220</v>
      </c>
      <c r="F30" s="4" t="s">
        <v>226</v>
      </c>
      <c r="G30" s="4" t="s">
        <v>247</v>
      </c>
      <c r="H30" s="5" t="str">
        <f>HYPERLINK("https://www.airitibooks.com/Detail/Detail?PublicationID=P20180413030", "https://www.airitibooks.com/Detail/Detail?PublicationID=P20180413030")</f>
        <v>https://www.airitibooks.com/Detail/Detail?PublicationID=P20180413030</v>
      </c>
    </row>
    <row r="31" spans="1:8" ht="21" customHeight="1">
      <c r="A31" s="4" t="s">
        <v>248</v>
      </c>
      <c r="B31" s="4" t="s">
        <v>249</v>
      </c>
      <c r="C31" s="4" t="s">
        <v>224</v>
      </c>
      <c r="D31" s="4" t="s">
        <v>250</v>
      </c>
      <c r="E31" s="4" t="s">
        <v>220</v>
      </c>
      <c r="F31" s="4" t="s">
        <v>226</v>
      </c>
      <c r="G31" s="4" t="s">
        <v>247</v>
      </c>
      <c r="H31" s="5" t="str">
        <f>HYPERLINK("https://www.airitibooks.com/Detail/Detail?PublicationID=P20180413031", "https://www.airitibooks.com/Detail/Detail?PublicationID=P20180413031")</f>
        <v>https://www.airitibooks.com/Detail/Detail?PublicationID=P20180413031</v>
      </c>
    </row>
    <row r="32" spans="1:8" ht="21" customHeight="1">
      <c r="A32" s="4" t="s">
        <v>251</v>
      </c>
      <c r="B32" s="4" t="s">
        <v>252</v>
      </c>
      <c r="C32" s="4" t="s">
        <v>224</v>
      </c>
      <c r="D32" s="4" t="s">
        <v>253</v>
      </c>
      <c r="E32" s="4" t="s">
        <v>220</v>
      </c>
      <c r="F32" s="4" t="s">
        <v>62</v>
      </c>
      <c r="G32" s="4" t="s">
        <v>138</v>
      </c>
      <c r="H32" s="5" t="str">
        <f>HYPERLINK("https://www.airitibooks.com/Detail/Detail?PublicationID=P20180413032", "https://www.airitibooks.com/Detail/Detail?PublicationID=P20180413032")</f>
        <v>https://www.airitibooks.com/Detail/Detail?PublicationID=P20180413032</v>
      </c>
    </row>
    <row r="33" spans="1:8" ht="21" customHeight="1">
      <c r="A33" s="4" t="s">
        <v>254</v>
      </c>
      <c r="B33" s="4" t="s">
        <v>255</v>
      </c>
      <c r="C33" s="4" t="s">
        <v>224</v>
      </c>
      <c r="D33" s="4" t="s">
        <v>256</v>
      </c>
      <c r="E33" s="4" t="s">
        <v>127</v>
      </c>
      <c r="F33" s="4" t="s">
        <v>153</v>
      </c>
      <c r="G33" s="4" t="s">
        <v>154</v>
      </c>
      <c r="H33" s="5" t="str">
        <f>HYPERLINK("https://www.airitibooks.com/Detail/Detail?PublicationID=P20180413034", "https://www.airitibooks.com/Detail/Detail?PublicationID=P20180413034")</f>
        <v>https://www.airitibooks.com/Detail/Detail?PublicationID=P20180413034</v>
      </c>
    </row>
    <row r="34" spans="1:8" ht="21" customHeight="1">
      <c r="A34" s="4" t="s">
        <v>257</v>
      </c>
      <c r="B34" s="4" t="s">
        <v>258</v>
      </c>
      <c r="C34" s="4" t="s">
        <v>224</v>
      </c>
      <c r="D34" s="4" t="s">
        <v>259</v>
      </c>
      <c r="E34" s="4" t="s">
        <v>220</v>
      </c>
      <c r="F34" s="4" t="s">
        <v>226</v>
      </c>
      <c r="G34" s="4" t="s">
        <v>260</v>
      </c>
      <c r="H34" s="5" t="str">
        <f>HYPERLINK("https://www.airitibooks.com/Detail/Detail?PublicationID=P20180413039", "https://www.airitibooks.com/Detail/Detail?PublicationID=P20180413039")</f>
        <v>https://www.airitibooks.com/Detail/Detail?PublicationID=P20180413039</v>
      </c>
    </row>
    <row r="35" spans="1:8" ht="21" customHeight="1">
      <c r="A35" s="4" t="s">
        <v>261</v>
      </c>
      <c r="B35" s="4" t="s">
        <v>262</v>
      </c>
      <c r="C35" s="4" t="s">
        <v>224</v>
      </c>
      <c r="D35" s="4" t="s">
        <v>263</v>
      </c>
      <c r="E35" s="4" t="s">
        <v>220</v>
      </c>
      <c r="F35" s="4" t="s">
        <v>226</v>
      </c>
      <c r="G35" s="4" t="s">
        <v>264</v>
      </c>
      <c r="H35" s="5" t="str">
        <f>HYPERLINK("https://www.airitibooks.com/Detail/Detail?PublicationID=P20180413040", "https://www.airitibooks.com/Detail/Detail?PublicationID=P20180413040")</f>
        <v>https://www.airitibooks.com/Detail/Detail?PublicationID=P20180413040</v>
      </c>
    </row>
    <row r="36" spans="1:8" ht="21" customHeight="1">
      <c r="A36" s="4" t="s">
        <v>265</v>
      </c>
      <c r="B36" s="4" t="s">
        <v>266</v>
      </c>
      <c r="C36" s="4" t="s">
        <v>267</v>
      </c>
      <c r="D36" s="4" t="s">
        <v>268</v>
      </c>
      <c r="E36" s="4" t="s">
        <v>127</v>
      </c>
      <c r="F36" s="4" t="s">
        <v>62</v>
      </c>
      <c r="G36" s="4" t="s">
        <v>138</v>
      </c>
      <c r="H36" s="5" t="str">
        <f>HYPERLINK("https://www.airitibooks.com/Detail/Detail?PublicationID=P20180413088", "https://www.airitibooks.com/Detail/Detail?PublicationID=P20180413088")</f>
        <v>https://www.airitibooks.com/Detail/Detail?PublicationID=P20180413088</v>
      </c>
    </row>
    <row r="37" spans="1:8" ht="21" customHeight="1">
      <c r="A37" s="4" t="s">
        <v>269</v>
      </c>
      <c r="B37" s="4" t="s">
        <v>270</v>
      </c>
      <c r="C37" s="4" t="s">
        <v>271</v>
      </c>
      <c r="D37" s="4" t="s">
        <v>272</v>
      </c>
      <c r="E37" s="4" t="s">
        <v>220</v>
      </c>
      <c r="F37" s="4" t="s">
        <v>62</v>
      </c>
      <c r="G37" s="4" t="s">
        <v>216</v>
      </c>
      <c r="H37" s="5" t="str">
        <f>HYPERLINK("https://www.airitibooks.com/Detail/Detail?PublicationID=P20180511003", "https://www.airitibooks.com/Detail/Detail?PublicationID=P20180511003")</f>
        <v>https://www.airitibooks.com/Detail/Detail?PublicationID=P20180511003</v>
      </c>
    </row>
    <row r="38" spans="1:8" ht="21" customHeight="1">
      <c r="A38" s="4" t="s">
        <v>273</v>
      </c>
      <c r="B38" s="4" t="s">
        <v>274</v>
      </c>
      <c r="C38" s="4" t="s">
        <v>275</v>
      </c>
      <c r="D38" s="4" t="s">
        <v>276</v>
      </c>
      <c r="E38" s="4" t="s">
        <v>220</v>
      </c>
      <c r="F38" s="4" t="s">
        <v>62</v>
      </c>
      <c r="G38" s="4" t="s">
        <v>138</v>
      </c>
      <c r="H38" s="5" t="str">
        <f>HYPERLINK("https://www.airitibooks.com/Detail/Detail?PublicationID=P20180511042", "https://www.airitibooks.com/Detail/Detail?PublicationID=P20180511042")</f>
        <v>https://www.airitibooks.com/Detail/Detail?PublicationID=P20180511042</v>
      </c>
    </row>
    <row r="39" spans="1:8" ht="21" customHeight="1">
      <c r="A39" s="4" t="s">
        <v>277</v>
      </c>
      <c r="B39" s="4" t="s">
        <v>278</v>
      </c>
      <c r="C39" s="4" t="s">
        <v>267</v>
      </c>
      <c r="D39" s="4" t="s">
        <v>279</v>
      </c>
      <c r="E39" s="4" t="s">
        <v>127</v>
      </c>
      <c r="F39" s="4" t="s">
        <v>153</v>
      </c>
      <c r="G39" s="4" t="s">
        <v>154</v>
      </c>
      <c r="H39" s="5" t="str">
        <f>HYPERLINK("https://www.airitibooks.com/Detail/Detail?PublicationID=P20180525026", "https://www.airitibooks.com/Detail/Detail?PublicationID=P20180525026")</f>
        <v>https://www.airitibooks.com/Detail/Detail?PublicationID=P20180525026</v>
      </c>
    </row>
    <row r="40" spans="1:8" ht="21" customHeight="1">
      <c r="A40" s="4" t="s">
        <v>280</v>
      </c>
      <c r="B40" s="4" t="s">
        <v>281</v>
      </c>
      <c r="C40" s="4" t="s">
        <v>230</v>
      </c>
      <c r="D40" s="4" t="s">
        <v>282</v>
      </c>
      <c r="E40" s="4" t="s">
        <v>220</v>
      </c>
      <c r="F40" s="4" t="s">
        <v>62</v>
      </c>
      <c r="G40" s="4" t="s">
        <v>216</v>
      </c>
      <c r="H40" s="5" t="str">
        <f>HYPERLINK("https://www.airitibooks.com/Detail/Detail?PublicationID=P20180529028", "https://www.airitibooks.com/Detail/Detail?PublicationID=P20180529028")</f>
        <v>https://www.airitibooks.com/Detail/Detail?PublicationID=P20180529028</v>
      </c>
    </row>
    <row r="41" spans="1:8" ht="21" customHeight="1">
      <c r="A41" s="4" t="s">
        <v>283</v>
      </c>
      <c r="B41" s="4" t="s">
        <v>284</v>
      </c>
      <c r="C41" s="4" t="s">
        <v>230</v>
      </c>
      <c r="D41" s="4" t="s">
        <v>285</v>
      </c>
      <c r="E41" s="4" t="s">
        <v>220</v>
      </c>
      <c r="F41" s="4" t="s">
        <v>192</v>
      </c>
      <c r="G41" s="4" t="s">
        <v>286</v>
      </c>
      <c r="H41" s="5" t="str">
        <f>HYPERLINK("https://www.airitibooks.com/Detail/Detail?PublicationID=P20180529029", "https://www.airitibooks.com/Detail/Detail?PublicationID=P20180529029")</f>
        <v>https://www.airitibooks.com/Detail/Detail?PublicationID=P20180529029</v>
      </c>
    </row>
    <row r="42" spans="1:8" ht="21" customHeight="1">
      <c r="A42" s="4" t="s">
        <v>287</v>
      </c>
      <c r="B42" s="4" t="s">
        <v>288</v>
      </c>
      <c r="C42" s="4" t="s">
        <v>224</v>
      </c>
      <c r="D42" s="4" t="s">
        <v>289</v>
      </c>
      <c r="E42" s="4" t="s">
        <v>220</v>
      </c>
      <c r="F42" s="4" t="s">
        <v>128</v>
      </c>
      <c r="G42" s="4" t="s">
        <v>129</v>
      </c>
      <c r="H42" s="5" t="str">
        <f>HYPERLINK("https://www.airitibooks.com/Detail/Detail?PublicationID=P20180604002", "https://www.airitibooks.com/Detail/Detail?PublicationID=P20180604002")</f>
        <v>https://www.airitibooks.com/Detail/Detail?PublicationID=P20180604002</v>
      </c>
    </row>
    <row r="43" spans="1:8" ht="21" customHeight="1">
      <c r="A43" s="4" t="s">
        <v>290</v>
      </c>
      <c r="B43" s="4" t="s">
        <v>291</v>
      </c>
      <c r="C43" s="4" t="s">
        <v>224</v>
      </c>
      <c r="D43" s="4" t="s">
        <v>292</v>
      </c>
      <c r="E43" s="4" t="s">
        <v>220</v>
      </c>
      <c r="F43" s="4" t="s">
        <v>226</v>
      </c>
      <c r="G43" s="4" t="s">
        <v>227</v>
      </c>
      <c r="H43" s="5" t="str">
        <f>HYPERLINK("https://www.airitibooks.com/Detail/Detail?PublicationID=P20180604003", "https://www.airitibooks.com/Detail/Detail?PublicationID=P20180604003")</f>
        <v>https://www.airitibooks.com/Detail/Detail?PublicationID=P20180604003</v>
      </c>
    </row>
    <row r="44" spans="1:8" ht="21" customHeight="1">
      <c r="A44" s="4" t="s">
        <v>293</v>
      </c>
      <c r="B44" s="4" t="s">
        <v>294</v>
      </c>
      <c r="C44" s="4" t="s">
        <v>224</v>
      </c>
      <c r="D44" s="4" t="s">
        <v>292</v>
      </c>
      <c r="E44" s="4" t="s">
        <v>220</v>
      </c>
      <c r="F44" s="4" t="s">
        <v>226</v>
      </c>
      <c r="G44" s="4" t="s">
        <v>227</v>
      </c>
      <c r="H44" s="5" t="str">
        <f>HYPERLINK("https://www.airitibooks.com/Detail/Detail?PublicationID=P20180604004", "https://www.airitibooks.com/Detail/Detail?PublicationID=P20180604004")</f>
        <v>https://www.airitibooks.com/Detail/Detail?PublicationID=P20180604004</v>
      </c>
    </row>
    <row r="45" spans="1:8" ht="21" customHeight="1">
      <c r="A45" s="4" t="s">
        <v>295</v>
      </c>
      <c r="B45" s="4" t="s">
        <v>296</v>
      </c>
      <c r="C45" s="4" t="s">
        <v>297</v>
      </c>
      <c r="D45" s="4" t="s">
        <v>298</v>
      </c>
      <c r="E45" s="4" t="s">
        <v>127</v>
      </c>
      <c r="F45" s="4" t="s">
        <v>62</v>
      </c>
      <c r="G45" s="4" t="s">
        <v>299</v>
      </c>
      <c r="H45" s="5" t="str">
        <f>HYPERLINK("https://www.airitibooks.com/Detail/Detail?PublicationID=P20180613008", "https://www.airitibooks.com/Detail/Detail?PublicationID=P20180613008")</f>
        <v>https://www.airitibooks.com/Detail/Detail?PublicationID=P20180613008</v>
      </c>
    </row>
    <row r="46" spans="1:8" ht="21" customHeight="1">
      <c r="A46" s="4" t="s">
        <v>300</v>
      </c>
      <c r="B46" s="4" t="s">
        <v>301</v>
      </c>
      <c r="C46" s="4" t="s">
        <v>302</v>
      </c>
      <c r="D46" s="4" t="s">
        <v>303</v>
      </c>
      <c r="E46" s="4" t="s">
        <v>127</v>
      </c>
      <c r="F46" s="4" t="s">
        <v>226</v>
      </c>
      <c r="G46" s="4" t="s">
        <v>247</v>
      </c>
      <c r="H46" s="5" t="str">
        <f>HYPERLINK("https://www.airitibooks.com/Detail/Detail?PublicationID=P20180622003", "https://www.airitibooks.com/Detail/Detail?PublicationID=P20180622003")</f>
        <v>https://www.airitibooks.com/Detail/Detail?PublicationID=P20180622003</v>
      </c>
    </row>
    <row r="47" spans="1:8" ht="21" customHeight="1">
      <c r="A47" s="4" t="s">
        <v>304</v>
      </c>
      <c r="B47" s="4" t="s">
        <v>305</v>
      </c>
      <c r="C47" s="4" t="s">
        <v>306</v>
      </c>
      <c r="D47" s="4" t="s">
        <v>307</v>
      </c>
      <c r="E47" s="4" t="s">
        <v>127</v>
      </c>
      <c r="F47" s="4" t="s">
        <v>192</v>
      </c>
      <c r="G47" s="4" t="s">
        <v>308</v>
      </c>
      <c r="H47" s="5" t="str">
        <f>HYPERLINK("https://www.airitibooks.com/Detail/Detail?PublicationID=P20180725001", "https://www.airitibooks.com/Detail/Detail?PublicationID=P20180725001")</f>
        <v>https://www.airitibooks.com/Detail/Detail?PublicationID=P20180725001</v>
      </c>
    </row>
    <row r="48" spans="1:8" ht="21" customHeight="1">
      <c r="A48" s="4" t="s">
        <v>309</v>
      </c>
      <c r="B48" s="4" t="s">
        <v>310</v>
      </c>
      <c r="C48" s="4" t="s">
        <v>224</v>
      </c>
      <c r="D48" s="4" t="s">
        <v>311</v>
      </c>
      <c r="E48" s="4" t="s">
        <v>220</v>
      </c>
      <c r="F48" s="4" t="s">
        <v>192</v>
      </c>
      <c r="G48" s="4" t="s">
        <v>235</v>
      </c>
      <c r="H48" s="5" t="str">
        <f>HYPERLINK("https://www.airitibooks.com/Detail/Detail?PublicationID=P20180809010", "https://www.airitibooks.com/Detail/Detail?PublicationID=P20180809010")</f>
        <v>https://www.airitibooks.com/Detail/Detail?PublicationID=P20180809010</v>
      </c>
    </row>
    <row r="49" spans="1:8" ht="21" customHeight="1">
      <c r="A49" s="4" t="s">
        <v>312</v>
      </c>
      <c r="B49" s="4" t="s">
        <v>313</v>
      </c>
      <c r="C49" s="4" t="s">
        <v>224</v>
      </c>
      <c r="D49" s="4" t="s">
        <v>314</v>
      </c>
      <c r="E49" s="4" t="s">
        <v>220</v>
      </c>
      <c r="F49" s="4" t="s">
        <v>192</v>
      </c>
      <c r="G49" s="4" t="s">
        <v>235</v>
      </c>
      <c r="H49" s="5" t="str">
        <f>HYPERLINK("https://www.airitibooks.com/Detail/Detail?PublicationID=P20180809012", "https://www.airitibooks.com/Detail/Detail?PublicationID=P20180809012")</f>
        <v>https://www.airitibooks.com/Detail/Detail?PublicationID=P20180809012</v>
      </c>
    </row>
    <row r="50" spans="1:8" ht="21" customHeight="1">
      <c r="A50" s="4" t="s">
        <v>315</v>
      </c>
      <c r="B50" s="4" t="s">
        <v>316</v>
      </c>
      <c r="C50" s="4" t="s">
        <v>224</v>
      </c>
      <c r="D50" s="4" t="s">
        <v>317</v>
      </c>
      <c r="E50" s="4" t="s">
        <v>220</v>
      </c>
      <c r="F50" s="4" t="s">
        <v>192</v>
      </c>
      <c r="G50" s="4" t="s">
        <v>235</v>
      </c>
      <c r="H50" s="5" t="str">
        <f>HYPERLINK("https://www.airitibooks.com/Detail/Detail?PublicationID=P20180809013", "https://www.airitibooks.com/Detail/Detail?PublicationID=P20180809013")</f>
        <v>https://www.airitibooks.com/Detail/Detail?PublicationID=P20180809013</v>
      </c>
    </row>
    <row r="51" spans="1:8" ht="21" customHeight="1">
      <c r="A51" s="4" t="s">
        <v>101</v>
      </c>
      <c r="B51" s="4" t="s">
        <v>318</v>
      </c>
      <c r="C51" s="4" t="s">
        <v>210</v>
      </c>
      <c r="D51" s="4" t="s">
        <v>102</v>
      </c>
      <c r="E51" s="4" t="s">
        <v>127</v>
      </c>
      <c r="F51" s="4" t="s">
        <v>319</v>
      </c>
      <c r="G51" s="4" t="s">
        <v>320</v>
      </c>
      <c r="H51" s="5" t="str">
        <f>HYPERLINK("https://www.airitibooks.com/Detail/Detail?PublicationID=P20180830048", "https://www.airitibooks.com/Detail/Detail?PublicationID=P20180830048")</f>
        <v>https://www.airitibooks.com/Detail/Detail?PublicationID=P20180830048</v>
      </c>
    </row>
    <row r="52" spans="1:8" ht="21" customHeight="1">
      <c r="A52" s="4" t="s">
        <v>321</v>
      </c>
      <c r="B52" s="4" t="s">
        <v>322</v>
      </c>
      <c r="C52" s="4" t="s">
        <v>323</v>
      </c>
      <c r="D52" s="4" t="s">
        <v>324</v>
      </c>
      <c r="E52" s="4" t="s">
        <v>127</v>
      </c>
      <c r="F52" s="4" t="s">
        <v>142</v>
      </c>
      <c r="G52" s="4" t="s">
        <v>325</v>
      </c>
      <c r="H52" s="5" t="str">
        <f>HYPERLINK("https://www.airitibooks.com/Detail/Detail?PublicationID=P20180927015", "https://www.airitibooks.com/Detail/Detail?PublicationID=P20180927015")</f>
        <v>https://www.airitibooks.com/Detail/Detail?PublicationID=P20180927015</v>
      </c>
    </row>
    <row r="53" spans="1:8" ht="21" customHeight="1">
      <c r="A53" s="4" t="s">
        <v>326</v>
      </c>
      <c r="B53" s="4" t="s">
        <v>327</v>
      </c>
      <c r="C53" s="4" t="s">
        <v>180</v>
      </c>
      <c r="D53" s="4" t="s">
        <v>328</v>
      </c>
      <c r="E53" s="4" t="s">
        <v>127</v>
      </c>
      <c r="F53" s="4" t="s">
        <v>319</v>
      </c>
      <c r="G53" s="4" t="s">
        <v>329</v>
      </c>
      <c r="H53" s="5" t="str">
        <f>HYPERLINK("https://www.airitibooks.com/Detail/Detail?PublicationID=P20181003049", "https://www.airitibooks.com/Detail/Detail?PublicationID=P20181003049")</f>
        <v>https://www.airitibooks.com/Detail/Detail?PublicationID=P20181003049</v>
      </c>
    </row>
    <row r="54" spans="1:8" ht="21" customHeight="1">
      <c r="A54" s="4" t="s">
        <v>330</v>
      </c>
      <c r="B54" s="4" t="s">
        <v>331</v>
      </c>
      <c r="C54" s="4" t="s">
        <v>180</v>
      </c>
      <c r="D54" s="4" t="s">
        <v>332</v>
      </c>
      <c r="E54" s="4" t="s">
        <v>220</v>
      </c>
      <c r="F54" s="4" t="s">
        <v>319</v>
      </c>
      <c r="G54" s="4" t="s">
        <v>320</v>
      </c>
      <c r="H54" s="5" t="str">
        <f>HYPERLINK("https://www.airitibooks.com/Detail/Detail?PublicationID=P20181004041", "https://www.airitibooks.com/Detail/Detail?PublicationID=P20181004041")</f>
        <v>https://www.airitibooks.com/Detail/Detail?PublicationID=P20181004041</v>
      </c>
    </row>
    <row r="55" spans="1:8" ht="21" customHeight="1">
      <c r="A55" s="4" t="s">
        <v>333</v>
      </c>
      <c r="B55" s="4" t="s">
        <v>334</v>
      </c>
      <c r="C55" s="4" t="s">
        <v>335</v>
      </c>
      <c r="D55" s="4" t="s">
        <v>123</v>
      </c>
      <c r="E55" s="4" t="s">
        <v>220</v>
      </c>
      <c r="F55" s="4" t="s">
        <v>62</v>
      </c>
      <c r="G55" s="4" t="s">
        <v>171</v>
      </c>
      <c r="H55" s="5" t="str">
        <f>HYPERLINK("https://www.airitibooks.com/Detail/Detail?PublicationID=P20181011023", "https://www.airitibooks.com/Detail/Detail?PublicationID=P20181011023")</f>
        <v>https://www.airitibooks.com/Detail/Detail?PublicationID=P20181011023</v>
      </c>
    </row>
    <row r="56" spans="1:8" ht="21" customHeight="1">
      <c r="A56" s="4" t="s">
        <v>336</v>
      </c>
      <c r="B56" s="4" t="s">
        <v>337</v>
      </c>
      <c r="C56" s="4" t="s">
        <v>199</v>
      </c>
      <c r="D56" s="4" t="s">
        <v>123</v>
      </c>
      <c r="E56" s="4" t="s">
        <v>127</v>
      </c>
      <c r="F56" s="4" t="s">
        <v>319</v>
      </c>
      <c r="G56" s="4" t="s">
        <v>338</v>
      </c>
      <c r="H56" s="5" t="str">
        <f>HYPERLINK("https://www.airitibooks.com/Detail/Detail?PublicationID=P20181012168", "https://www.airitibooks.com/Detail/Detail?PublicationID=P20181012168")</f>
        <v>https://www.airitibooks.com/Detail/Detail?PublicationID=P20181012168</v>
      </c>
    </row>
    <row r="57" spans="1:8" ht="21" customHeight="1">
      <c r="A57" s="4" t="s">
        <v>339</v>
      </c>
      <c r="B57" s="4" t="s">
        <v>340</v>
      </c>
      <c r="C57" s="4" t="s">
        <v>199</v>
      </c>
      <c r="D57" s="4" t="s">
        <v>123</v>
      </c>
      <c r="E57" s="4" t="s">
        <v>127</v>
      </c>
      <c r="F57" s="4" t="s">
        <v>319</v>
      </c>
      <c r="G57" s="4" t="s">
        <v>338</v>
      </c>
      <c r="H57" s="5" t="str">
        <f>HYPERLINK("https://www.airitibooks.com/Detail/Detail?PublicationID=P20181012169", "https://www.airitibooks.com/Detail/Detail?PublicationID=P20181012169")</f>
        <v>https://www.airitibooks.com/Detail/Detail?PublicationID=P20181012169</v>
      </c>
    </row>
    <row r="58" spans="1:8" ht="21" customHeight="1">
      <c r="A58" s="4" t="s">
        <v>341</v>
      </c>
      <c r="B58" s="4" t="s">
        <v>342</v>
      </c>
      <c r="C58" s="4" t="s">
        <v>199</v>
      </c>
      <c r="D58" s="4" t="s">
        <v>123</v>
      </c>
      <c r="E58" s="4" t="s">
        <v>127</v>
      </c>
      <c r="F58" s="4" t="s">
        <v>319</v>
      </c>
      <c r="G58" s="4" t="s">
        <v>338</v>
      </c>
      <c r="H58" s="5" t="str">
        <f>HYPERLINK("https://www.airitibooks.com/Detail/Detail?PublicationID=P20181012170", "https://www.airitibooks.com/Detail/Detail?PublicationID=P20181012170")</f>
        <v>https://www.airitibooks.com/Detail/Detail?PublicationID=P20181012170</v>
      </c>
    </row>
    <row r="59" spans="1:8" ht="21" customHeight="1">
      <c r="A59" s="4" t="s">
        <v>343</v>
      </c>
      <c r="B59" s="4" t="s">
        <v>344</v>
      </c>
      <c r="C59" s="4" t="s">
        <v>199</v>
      </c>
      <c r="D59" s="4" t="s">
        <v>123</v>
      </c>
      <c r="E59" s="4" t="s">
        <v>127</v>
      </c>
      <c r="F59" s="4" t="s">
        <v>153</v>
      </c>
      <c r="G59" s="4" t="s">
        <v>345</v>
      </c>
      <c r="H59" s="5" t="str">
        <f>HYPERLINK("https://www.airitibooks.com/Detail/Detail?PublicationID=P20181012175", "https://www.airitibooks.com/Detail/Detail?PublicationID=P20181012175")</f>
        <v>https://www.airitibooks.com/Detail/Detail?PublicationID=P20181012175</v>
      </c>
    </row>
    <row r="60" spans="1:8" ht="21" customHeight="1">
      <c r="A60" s="4" t="s">
        <v>346</v>
      </c>
      <c r="B60" s="4" t="s">
        <v>347</v>
      </c>
      <c r="C60" s="4" t="s">
        <v>199</v>
      </c>
      <c r="D60" s="4" t="s">
        <v>123</v>
      </c>
      <c r="E60" s="4" t="s">
        <v>127</v>
      </c>
      <c r="F60" s="4" t="s">
        <v>319</v>
      </c>
      <c r="G60" s="4" t="s">
        <v>348</v>
      </c>
      <c r="H60" s="5" t="str">
        <f>HYPERLINK("https://www.airitibooks.com/Detail/Detail?PublicationID=P20181012177", "https://www.airitibooks.com/Detail/Detail?PublicationID=P20181012177")</f>
        <v>https://www.airitibooks.com/Detail/Detail?PublicationID=P20181012177</v>
      </c>
    </row>
    <row r="61" spans="1:8" ht="21" customHeight="1">
      <c r="A61" s="4" t="s">
        <v>349</v>
      </c>
      <c r="B61" s="4" t="s">
        <v>350</v>
      </c>
      <c r="C61" s="4" t="s">
        <v>199</v>
      </c>
      <c r="D61" s="4" t="s">
        <v>351</v>
      </c>
      <c r="E61" s="4" t="s">
        <v>127</v>
      </c>
      <c r="F61" s="4" t="s">
        <v>192</v>
      </c>
      <c r="G61" s="4" t="s">
        <v>308</v>
      </c>
      <c r="H61" s="5" t="str">
        <f>HYPERLINK("https://www.airitibooks.com/Detail/Detail?PublicationID=P20181016029", "https://www.airitibooks.com/Detail/Detail?PublicationID=P20181016029")</f>
        <v>https://www.airitibooks.com/Detail/Detail?PublicationID=P20181016029</v>
      </c>
    </row>
    <row r="62" spans="1:8" ht="21" customHeight="1">
      <c r="A62" s="4" t="s">
        <v>352</v>
      </c>
      <c r="B62" s="4" t="s">
        <v>353</v>
      </c>
      <c r="C62" s="4" t="s">
        <v>199</v>
      </c>
      <c r="D62" s="4" t="s">
        <v>354</v>
      </c>
      <c r="E62" s="4" t="s">
        <v>127</v>
      </c>
      <c r="F62" s="4" t="s">
        <v>319</v>
      </c>
      <c r="G62" s="4" t="s">
        <v>338</v>
      </c>
      <c r="H62" s="5" t="str">
        <f>HYPERLINK("https://www.airitibooks.com/Detail/Detail?PublicationID=P20181016035", "https://www.airitibooks.com/Detail/Detail?PublicationID=P20181016035")</f>
        <v>https://www.airitibooks.com/Detail/Detail?PublicationID=P20181016035</v>
      </c>
    </row>
    <row r="63" spans="1:8" ht="21" customHeight="1">
      <c r="A63" s="4" t="s">
        <v>355</v>
      </c>
      <c r="B63" s="4" t="s">
        <v>356</v>
      </c>
      <c r="C63" s="4" t="s">
        <v>357</v>
      </c>
      <c r="D63" s="4" t="s">
        <v>123</v>
      </c>
      <c r="E63" s="4" t="s">
        <v>127</v>
      </c>
      <c r="F63" s="4" t="s">
        <v>62</v>
      </c>
      <c r="G63" s="4" t="s">
        <v>171</v>
      </c>
      <c r="H63" s="5" t="str">
        <f>HYPERLINK("https://www.airitibooks.com/Detail/Detail?PublicationID=P20181023006", "https://www.airitibooks.com/Detail/Detail?PublicationID=P20181023006")</f>
        <v>https://www.airitibooks.com/Detail/Detail?PublicationID=P20181023006</v>
      </c>
    </row>
    <row r="64" spans="1:8" ht="21" customHeight="1">
      <c r="A64" s="4" t="s">
        <v>358</v>
      </c>
      <c r="B64" s="4" t="s">
        <v>359</v>
      </c>
      <c r="C64" s="4" t="s">
        <v>360</v>
      </c>
      <c r="D64" s="4" t="s">
        <v>361</v>
      </c>
      <c r="E64" s="4" t="s">
        <v>220</v>
      </c>
      <c r="F64" s="4" t="s">
        <v>192</v>
      </c>
      <c r="G64" s="4" t="s">
        <v>362</v>
      </c>
      <c r="H64" s="5" t="str">
        <f>HYPERLINK("https://www.airitibooks.com/Detail/Detail?PublicationID=P20181031003", "https://www.airitibooks.com/Detail/Detail?PublicationID=P20181031003")</f>
        <v>https://www.airitibooks.com/Detail/Detail?PublicationID=P20181031003</v>
      </c>
    </row>
    <row r="65" spans="1:8" ht="21" customHeight="1">
      <c r="A65" s="4" t="s">
        <v>363</v>
      </c>
      <c r="B65" s="4" t="s">
        <v>364</v>
      </c>
      <c r="C65" s="4" t="s">
        <v>365</v>
      </c>
      <c r="D65" s="4" t="s">
        <v>366</v>
      </c>
      <c r="E65" s="4" t="s">
        <v>127</v>
      </c>
      <c r="F65" s="4" t="s">
        <v>142</v>
      </c>
      <c r="G65" s="4" t="s">
        <v>167</v>
      </c>
      <c r="H65" s="5" t="str">
        <f>HYPERLINK("https://www.airitibooks.com/Detail/Detail?PublicationID=P20181107007", "https://www.airitibooks.com/Detail/Detail?PublicationID=P20181107007")</f>
        <v>https://www.airitibooks.com/Detail/Detail?PublicationID=P20181107007</v>
      </c>
    </row>
    <row r="66" spans="1:8" ht="21" customHeight="1">
      <c r="A66" s="4" t="s">
        <v>367</v>
      </c>
      <c r="B66" s="4" t="s">
        <v>368</v>
      </c>
      <c r="C66" s="4" t="s">
        <v>203</v>
      </c>
      <c r="D66" s="4" t="s">
        <v>369</v>
      </c>
      <c r="E66" s="4" t="s">
        <v>220</v>
      </c>
      <c r="F66" s="4" t="s">
        <v>62</v>
      </c>
      <c r="G66" s="4" t="s">
        <v>216</v>
      </c>
      <c r="H66" s="5" t="str">
        <f>HYPERLINK("https://www.airitibooks.com/Detail/Detail?PublicationID=P20181121001", "https://www.airitibooks.com/Detail/Detail?PublicationID=P20181121001")</f>
        <v>https://www.airitibooks.com/Detail/Detail?PublicationID=P20181121001</v>
      </c>
    </row>
    <row r="67" spans="1:8" ht="21" customHeight="1">
      <c r="A67" s="4" t="s">
        <v>370</v>
      </c>
      <c r="B67" s="4" t="s">
        <v>371</v>
      </c>
      <c r="C67" s="4" t="s">
        <v>372</v>
      </c>
      <c r="D67" s="4" t="s">
        <v>123</v>
      </c>
      <c r="E67" s="4" t="s">
        <v>220</v>
      </c>
      <c r="F67" s="4" t="s">
        <v>226</v>
      </c>
      <c r="G67" s="4" t="s">
        <v>247</v>
      </c>
      <c r="H67" s="5" t="str">
        <f>HYPERLINK("https://www.airitibooks.com/Detail/Detail?PublicationID=P20181127028", "https://www.airitibooks.com/Detail/Detail?PublicationID=P20181127028")</f>
        <v>https://www.airitibooks.com/Detail/Detail?PublicationID=P20181127028</v>
      </c>
    </row>
    <row r="68" spans="1:8" ht="21" customHeight="1">
      <c r="A68" s="4" t="s">
        <v>373</v>
      </c>
      <c r="B68" s="4" t="s">
        <v>374</v>
      </c>
      <c r="C68" s="4" t="s">
        <v>375</v>
      </c>
      <c r="D68" s="4" t="s">
        <v>376</v>
      </c>
      <c r="E68" s="4" t="s">
        <v>220</v>
      </c>
      <c r="F68" s="4" t="s">
        <v>142</v>
      </c>
      <c r="G68" s="4" t="s">
        <v>240</v>
      </c>
      <c r="H68" s="5" t="str">
        <f>HYPERLINK("https://www.airitibooks.com/Detail/Detail?PublicationID=P20181206008", "https://www.airitibooks.com/Detail/Detail?PublicationID=P20181206008")</f>
        <v>https://www.airitibooks.com/Detail/Detail?PublicationID=P20181206008</v>
      </c>
    </row>
    <row r="69" spans="1:8" ht="21" customHeight="1">
      <c r="A69" s="4" t="s">
        <v>377</v>
      </c>
      <c r="B69" s="4" t="s">
        <v>378</v>
      </c>
      <c r="C69" s="4" t="s">
        <v>379</v>
      </c>
      <c r="D69" s="4" t="s">
        <v>123</v>
      </c>
      <c r="E69" s="4" t="s">
        <v>127</v>
      </c>
      <c r="F69" s="4" t="s">
        <v>226</v>
      </c>
      <c r="G69" s="4" t="s">
        <v>380</v>
      </c>
      <c r="H69" s="5" t="str">
        <f>HYPERLINK("https://www.airitibooks.com/Detail/Detail?PublicationID=P20181220025", "https://www.airitibooks.com/Detail/Detail?PublicationID=P20181220025")</f>
        <v>https://www.airitibooks.com/Detail/Detail?PublicationID=P20181220025</v>
      </c>
    </row>
    <row r="70" spans="1:8" ht="21" customHeight="1">
      <c r="A70" s="4" t="s">
        <v>381</v>
      </c>
      <c r="B70" s="4" t="s">
        <v>382</v>
      </c>
      <c r="C70" s="4" t="s">
        <v>379</v>
      </c>
      <c r="D70" s="4" t="s">
        <v>123</v>
      </c>
      <c r="E70" s="4" t="s">
        <v>127</v>
      </c>
      <c r="F70" s="4" t="s">
        <v>226</v>
      </c>
      <c r="G70" s="4" t="s">
        <v>380</v>
      </c>
      <c r="H70" s="5" t="str">
        <f>HYPERLINK("https://www.airitibooks.com/Detail/Detail?PublicationID=P20181220026", "https://www.airitibooks.com/Detail/Detail?PublicationID=P20181220026")</f>
        <v>https://www.airitibooks.com/Detail/Detail?PublicationID=P20181220026</v>
      </c>
    </row>
    <row r="71" spans="1:8" ht="21" customHeight="1">
      <c r="A71" s="4" t="s">
        <v>383</v>
      </c>
      <c r="B71" s="4" t="s">
        <v>384</v>
      </c>
      <c r="C71" s="4" t="s">
        <v>385</v>
      </c>
      <c r="D71" s="4" t="s">
        <v>386</v>
      </c>
      <c r="E71" s="4" t="s">
        <v>220</v>
      </c>
      <c r="F71" s="4" t="s">
        <v>142</v>
      </c>
      <c r="G71" s="4" t="s">
        <v>387</v>
      </c>
      <c r="H71" s="5" t="str">
        <f>HYPERLINK("https://www.airitibooks.com/Detail/Detail?PublicationID=P20181221066", "https://www.airitibooks.com/Detail/Detail?PublicationID=P20181221066")</f>
        <v>https://www.airitibooks.com/Detail/Detail?PublicationID=P20181221066</v>
      </c>
    </row>
    <row r="72" spans="1:8" ht="21" customHeight="1">
      <c r="A72" s="4" t="s">
        <v>388</v>
      </c>
      <c r="B72" s="4" t="s">
        <v>389</v>
      </c>
      <c r="C72" s="4" t="s">
        <v>385</v>
      </c>
      <c r="D72" s="4" t="s">
        <v>386</v>
      </c>
      <c r="E72" s="4" t="s">
        <v>220</v>
      </c>
      <c r="F72" s="4" t="s">
        <v>142</v>
      </c>
      <c r="G72" s="4" t="s">
        <v>387</v>
      </c>
      <c r="H72" s="5" t="str">
        <f>HYPERLINK("https://www.airitibooks.com/Detail/Detail?PublicationID=P20181221067", "https://www.airitibooks.com/Detail/Detail?PublicationID=P20181221067")</f>
        <v>https://www.airitibooks.com/Detail/Detail?PublicationID=P20181221067</v>
      </c>
    </row>
    <row r="73" spans="1:8" ht="21" customHeight="1">
      <c r="A73" s="4" t="s">
        <v>390</v>
      </c>
      <c r="B73" s="4" t="s">
        <v>391</v>
      </c>
      <c r="C73" s="4" t="s">
        <v>392</v>
      </c>
      <c r="D73" s="4" t="s">
        <v>393</v>
      </c>
      <c r="E73" s="4" t="s">
        <v>220</v>
      </c>
      <c r="F73" s="4" t="s">
        <v>128</v>
      </c>
      <c r="G73" s="4" t="s">
        <v>394</v>
      </c>
      <c r="H73" s="5" t="str">
        <f>HYPERLINK("https://www.airitibooks.com/Detail/Detail?PublicationID=P20181221101", "https://www.airitibooks.com/Detail/Detail?PublicationID=P20181221101")</f>
        <v>https://www.airitibooks.com/Detail/Detail?PublicationID=P20181221101</v>
      </c>
    </row>
    <row r="74" spans="1:8" ht="21" customHeight="1">
      <c r="A74" s="4" t="s">
        <v>395</v>
      </c>
      <c r="B74" s="4" t="s">
        <v>396</v>
      </c>
      <c r="C74" s="4" t="s">
        <v>397</v>
      </c>
      <c r="D74" s="4" t="s">
        <v>398</v>
      </c>
      <c r="E74" s="4" t="s">
        <v>220</v>
      </c>
      <c r="F74" s="4" t="s">
        <v>128</v>
      </c>
      <c r="G74" s="4" t="s">
        <v>129</v>
      </c>
      <c r="H74" s="5" t="str">
        <f>HYPERLINK("https://www.airitibooks.com/Detail/Detail?PublicationID=P20181225060", "https://www.airitibooks.com/Detail/Detail?PublicationID=P20181225060")</f>
        <v>https://www.airitibooks.com/Detail/Detail?PublicationID=P20181225060</v>
      </c>
    </row>
    <row r="75" spans="1:8" ht="21" customHeight="1">
      <c r="A75" s="4" t="s">
        <v>399</v>
      </c>
      <c r="B75" s="4" t="s">
        <v>400</v>
      </c>
      <c r="C75" s="4" t="s">
        <v>397</v>
      </c>
      <c r="D75" s="4" t="s">
        <v>401</v>
      </c>
      <c r="E75" s="4" t="s">
        <v>220</v>
      </c>
      <c r="F75" s="4" t="s">
        <v>128</v>
      </c>
      <c r="G75" s="4" t="s">
        <v>129</v>
      </c>
      <c r="H75" s="5" t="str">
        <f>HYPERLINK("https://www.airitibooks.com/Detail/Detail?PublicationID=P20181225069", "https://www.airitibooks.com/Detail/Detail?PublicationID=P20181225069")</f>
        <v>https://www.airitibooks.com/Detail/Detail?PublicationID=P20181225069</v>
      </c>
    </row>
    <row r="76" spans="1:8" ht="21" customHeight="1">
      <c r="A76" s="4" t="s">
        <v>402</v>
      </c>
      <c r="B76" s="4" t="s">
        <v>403</v>
      </c>
      <c r="C76" s="4" t="s">
        <v>404</v>
      </c>
      <c r="D76" s="4" t="s">
        <v>405</v>
      </c>
      <c r="E76" s="4" t="s">
        <v>406</v>
      </c>
      <c r="F76" s="4" t="s">
        <v>142</v>
      </c>
      <c r="G76" s="4" t="s">
        <v>407</v>
      </c>
      <c r="H76" s="5" t="str">
        <f>HYPERLINK("https://www.airitibooks.com/Detail/Detail?PublicationID=P20190131018", "https://www.airitibooks.com/Detail/Detail?PublicationID=P20190131018")</f>
        <v>https://www.airitibooks.com/Detail/Detail?PublicationID=P20190131018</v>
      </c>
    </row>
    <row r="77" spans="1:8" ht="21" customHeight="1">
      <c r="A77" s="4" t="s">
        <v>408</v>
      </c>
      <c r="B77" s="4" t="s">
        <v>409</v>
      </c>
      <c r="C77" s="4" t="s">
        <v>410</v>
      </c>
      <c r="D77" s="4" t="s">
        <v>411</v>
      </c>
      <c r="E77" s="4" t="s">
        <v>406</v>
      </c>
      <c r="F77" s="4" t="s">
        <v>133</v>
      </c>
      <c r="G77" s="4" t="s">
        <v>134</v>
      </c>
      <c r="H77" s="5" t="str">
        <f>HYPERLINK("https://www.airitibooks.com/Detail/Detail?PublicationID=P20190131019", "https://www.airitibooks.com/Detail/Detail?PublicationID=P20190131019")</f>
        <v>https://www.airitibooks.com/Detail/Detail?PublicationID=P20190131019</v>
      </c>
    </row>
    <row r="78" spans="1:8" ht="21" customHeight="1">
      <c r="A78" s="4" t="s">
        <v>412</v>
      </c>
      <c r="B78" s="4" t="s">
        <v>413</v>
      </c>
      <c r="C78" s="4" t="s">
        <v>414</v>
      </c>
      <c r="D78" s="4" t="s">
        <v>415</v>
      </c>
      <c r="E78" s="4" t="s">
        <v>127</v>
      </c>
      <c r="F78" s="4" t="s">
        <v>142</v>
      </c>
      <c r="G78" s="4" t="s">
        <v>407</v>
      </c>
      <c r="H78" s="5" t="str">
        <f>HYPERLINK("https://www.airitibooks.com/Detail/Detail?PublicationID=P20190214002", "https://www.airitibooks.com/Detail/Detail?PublicationID=P20190214002")</f>
        <v>https://www.airitibooks.com/Detail/Detail?PublicationID=P20190214002</v>
      </c>
    </row>
    <row r="79" spans="1:8" ht="21" customHeight="1">
      <c r="A79" s="4" t="s">
        <v>416</v>
      </c>
      <c r="B79" s="4" t="s">
        <v>417</v>
      </c>
      <c r="C79" s="4" t="s">
        <v>414</v>
      </c>
      <c r="D79" s="4" t="s">
        <v>418</v>
      </c>
      <c r="E79" s="4" t="s">
        <v>127</v>
      </c>
      <c r="F79" s="4" t="s">
        <v>142</v>
      </c>
      <c r="G79" s="4" t="s">
        <v>407</v>
      </c>
      <c r="H79" s="5" t="str">
        <f>HYPERLINK("https://www.airitibooks.com/Detail/Detail?PublicationID=P20190214005", "https://www.airitibooks.com/Detail/Detail?PublicationID=P20190214005")</f>
        <v>https://www.airitibooks.com/Detail/Detail?PublicationID=P20190214005</v>
      </c>
    </row>
    <row r="80" spans="1:8" ht="21" customHeight="1">
      <c r="A80" s="4" t="s">
        <v>419</v>
      </c>
      <c r="B80" s="4" t="s">
        <v>420</v>
      </c>
      <c r="C80" s="4" t="s">
        <v>414</v>
      </c>
      <c r="D80" s="4" t="s">
        <v>421</v>
      </c>
      <c r="E80" s="4" t="s">
        <v>220</v>
      </c>
      <c r="F80" s="4" t="s">
        <v>133</v>
      </c>
      <c r="G80" s="4" t="s">
        <v>221</v>
      </c>
      <c r="H80" s="5" t="str">
        <f>HYPERLINK("https://www.airitibooks.com/Detail/Detail?PublicationID=P20190214006", "https://www.airitibooks.com/Detail/Detail?PublicationID=P20190214006")</f>
        <v>https://www.airitibooks.com/Detail/Detail?PublicationID=P20190214006</v>
      </c>
    </row>
    <row r="81" spans="1:8" ht="21" customHeight="1">
      <c r="A81" s="4" t="s">
        <v>422</v>
      </c>
      <c r="B81" s="4" t="s">
        <v>423</v>
      </c>
      <c r="C81" s="4" t="s">
        <v>414</v>
      </c>
      <c r="D81" s="4" t="s">
        <v>424</v>
      </c>
      <c r="E81" s="4" t="s">
        <v>220</v>
      </c>
      <c r="F81" s="4" t="s">
        <v>142</v>
      </c>
      <c r="G81" s="4" t="s">
        <v>325</v>
      </c>
      <c r="H81" s="5" t="str">
        <f>HYPERLINK("https://www.airitibooks.com/Detail/Detail?PublicationID=P20190214007", "https://www.airitibooks.com/Detail/Detail?PublicationID=P20190214007")</f>
        <v>https://www.airitibooks.com/Detail/Detail?PublicationID=P20190214007</v>
      </c>
    </row>
    <row r="82" spans="1:8" ht="21" customHeight="1">
      <c r="A82" s="4" t="s">
        <v>425</v>
      </c>
      <c r="B82" s="4" t="s">
        <v>426</v>
      </c>
      <c r="C82" s="4" t="s">
        <v>414</v>
      </c>
      <c r="D82" s="4" t="s">
        <v>427</v>
      </c>
      <c r="E82" s="4" t="s">
        <v>220</v>
      </c>
      <c r="F82" s="4" t="s">
        <v>142</v>
      </c>
      <c r="G82" s="4" t="s">
        <v>387</v>
      </c>
      <c r="H82" s="5" t="str">
        <f>HYPERLINK("https://www.airitibooks.com/Detail/Detail?PublicationID=P20190214008", "https://www.airitibooks.com/Detail/Detail?PublicationID=P20190214008")</f>
        <v>https://www.airitibooks.com/Detail/Detail?PublicationID=P20190214008</v>
      </c>
    </row>
    <row r="83" spans="1:8" ht="21" customHeight="1">
      <c r="A83" s="4" t="s">
        <v>428</v>
      </c>
      <c r="B83" s="4" t="s">
        <v>429</v>
      </c>
      <c r="C83" s="4" t="s">
        <v>414</v>
      </c>
      <c r="D83" s="4" t="s">
        <v>430</v>
      </c>
      <c r="E83" s="4" t="s">
        <v>220</v>
      </c>
      <c r="F83" s="4" t="s">
        <v>133</v>
      </c>
      <c r="G83" s="4" t="s">
        <v>133</v>
      </c>
      <c r="H83" s="5" t="str">
        <f>HYPERLINK("https://www.airitibooks.com/Detail/Detail?PublicationID=P20190214009", "https://www.airitibooks.com/Detail/Detail?PublicationID=P20190214009")</f>
        <v>https://www.airitibooks.com/Detail/Detail?PublicationID=P20190214009</v>
      </c>
    </row>
    <row r="84" spans="1:8" ht="21" customHeight="1">
      <c r="A84" s="4" t="s">
        <v>431</v>
      </c>
      <c r="B84" s="4" t="s">
        <v>432</v>
      </c>
      <c r="C84" s="4" t="s">
        <v>414</v>
      </c>
      <c r="D84" s="4" t="s">
        <v>430</v>
      </c>
      <c r="E84" s="4" t="s">
        <v>220</v>
      </c>
      <c r="F84" s="4" t="s">
        <v>133</v>
      </c>
      <c r="G84" s="4" t="s">
        <v>133</v>
      </c>
      <c r="H84" s="5" t="str">
        <f>HYPERLINK("https://www.airitibooks.com/Detail/Detail?PublicationID=P20190214010", "https://www.airitibooks.com/Detail/Detail?PublicationID=P20190214010")</f>
        <v>https://www.airitibooks.com/Detail/Detail?PublicationID=P20190214010</v>
      </c>
    </row>
    <row r="85" spans="1:8" ht="21" customHeight="1">
      <c r="A85" s="4" t="s">
        <v>433</v>
      </c>
      <c r="B85" s="4" t="s">
        <v>434</v>
      </c>
      <c r="C85" s="4" t="s">
        <v>414</v>
      </c>
      <c r="D85" s="4" t="s">
        <v>435</v>
      </c>
      <c r="E85" s="4" t="s">
        <v>220</v>
      </c>
      <c r="F85" s="4" t="s">
        <v>176</v>
      </c>
      <c r="G85" s="4" t="s">
        <v>436</v>
      </c>
      <c r="H85" s="5" t="str">
        <f>HYPERLINK("https://www.airitibooks.com/Detail/Detail?PublicationID=P20190214012", "https://www.airitibooks.com/Detail/Detail?PublicationID=P20190214012")</f>
        <v>https://www.airitibooks.com/Detail/Detail?PublicationID=P20190214012</v>
      </c>
    </row>
    <row r="86" spans="1:8" ht="21" customHeight="1">
      <c r="A86" s="4" t="s">
        <v>437</v>
      </c>
      <c r="B86" s="4" t="s">
        <v>438</v>
      </c>
      <c r="C86" s="4" t="s">
        <v>439</v>
      </c>
      <c r="D86" s="4" t="s">
        <v>440</v>
      </c>
      <c r="E86" s="4" t="s">
        <v>220</v>
      </c>
      <c r="F86" s="4" t="s">
        <v>62</v>
      </c>
      <c r="G86" s="4" t="s">
        <v>171</v>
      </c>
      <c r="H86" s="5" t="str">
        <f>HYPERLINK("https://www.airitibooks.com/Detail/Detail?PublicationID=P20190214031", "https://www.airitibooks.com/Detail/Detail?PublicationID=P20190214031")</f>
        <v>https://www.airitibooks.com/Detail/Detail?PublicationID=P20190214031</v>
      </c>
    </row>
    <row r="87" spans="1:8" ht="21" customHeight="1">
      <c r="A87" s="4" t="s">
        <v>441</v>
      </c>
      <c r="B87" s="4" t="s">
        <v>442</v>
      </c>
      <c r="C87" s="4" t="s">
        <v>443</v>
      </c>
      <c r="D87" s="4" t="s">
        <v>444</v>
      </c>
      <c r="E87" s="4" t="s">
        <v>127</v>
      </c>
      <c r="F87" s="4" t="s">
        <v>62</v>
      </c>
      <c r="G87" s="4" t="s">
        <v>299</v>
      </c>
      <c r="H87" s="5" t="str">
        <f>HYPERLINK("https://www.airitibooks.com/Detail/Detail?PublicationID=P20190214045", "https://www.airitibooks.com/Detail/Detail?PublicationID=P20190214045")</f>
        <v>https://www.airitibooks.com/Detail/Detail?PublicationID=P20190214045</v>
      </c>
    </row>
    <row r="88" spans="1:8" ht="21" customHeight="1">
      <c r="A88" s="4" t="s">
        <v>445</v>
      </c>
      <c r="B88" s="4" t="s">
        <v>446</v>
      </c>
      <c r="C88" s="4" t="s">
        <v>439</v>
      </c>
      <c r="D88" s="4" t="s">
        <v>447</v>
      </c>
      <c r="E88" s="4" t="s">
        <v>127</v>
      </c>
      <c r="F88" s="4" t="s">
        <v>133</v>
      </c>
      <c r="G88" s="4" t="s">
        <v>221</v>
      </c>
      <c r="H88" s="5" t="str">
        <f>HYPERLINK("https://www.airitibooks.com/Detail/Detail?PublicationID=P20190214066", "https://www.airitibooks.com/Detail/Detail?PublicationID=P20190214066")</f>
        <v>https://www.airitibooks.com/Detail/Detail?PublicationID=P20190214066</v>
      </c>
    </row>
    <row r="89" spans="1:8" ht="21" customHeight="1">
      <c r="A89" s="4" t="s">
        <v>448</v>
      </c>
      <c r="B89" s="4" t="s">
        <v>449</v>
      </c>
      <c r="C89" s="4" t="s">
        <v>439</v>
      </c>
      <c r="D89" s="4" t="s">
        <v>450</v>
      </c>
      <c r="E89" s="4" t="s">
        <v>127</v>
      </c>
      <c r="F89" s="4" t="s">
        <v>62</v>
      </c>
      <c r="G89" s="4" t="s">
        <v>216</v>
      </c>
      <c r="H89" s="5" t="str">
        <f>HYPERLINK("https://www.airitibooks.com/Detail/Detail?PublicationID=P20190214070", "https://www.airitibooks.com/Detail/Detail?PublicationID=P20190214070")</f>
        <v>https://www.airitibooks.com/Detail/Detail?PublicationID=P20190214070</v>
      </c>
    </row>
    <row r="90" spans="1:8" ht="21" customHeight="1">
      <c r="A90" s="4" t="s">
        <v>451</v>
      </c>
      <c r="B90" s="4" t="s">
        <v>452</v>
      </c>
      <c r="C90" s="4" t="s">
        <v>453</v>
      </c>
      <c r="D90" s="4" t="s">
        <v>454</v>
      </c>
      <c r="E90" s="4" t="s">
        <v>406</v>
      </c>
      <c r="F90" s="4" t="s">
        <v>142</v>
      </c>
      <c r="G90" s="4" t="s">
        <v>387</v>
      </c>
      <c r="H90" s="5" t="str">
        <f>HYPERLINK("https://www.airitibooks.com/Detail/Detail?PublicationID=P20190214074", "https://www.airitibooks.com/Detail/Detail?PublicationID=P20190214074")</f>
        <v>https://www.airitibooks.com/Detail/Detail?PublicationID=P20190214074</v>
      </c>
    </row>
    <row r="91" spans="1:8" ht="21" customHeight="1">
      <c r="A91" s="4" t="s">
        <v>455</v>
      </c>
      <c r="B91" s="4" t="s">
        <v>456</v>
      </c>
      <c r="C91" s="4" t="s">
        <v>457</v>
      </c>
      <c r="D91" s="4" t="s">
        <v>458</v>
      </c>
      <c r="E91" s="4" t="s">
        <v>220</v>
      </c>
      <c r="F91" s="4" t="s">
        <v>133</v>
      </c>
      <c r="G91" s="4" t="s">
        <v>221</v>
      </c>
      <c r="H91" s="5" t="str">
        <f>HYPERLINK("https://www.airitibooks.com/Detail/Detail?PublicationID=P20190214094", "https://www.airitibooks.com/Detail/Detail?PublicationID=P20190214094")</f>
        <v>https://www.airitibooks.com/Detail/Detail?PublicationID=P20190214094</v>
      </c>
    </row>
    <row r="92" spans="1:8" ht="21" customHeight="1">
      <c r="A92" s="4" t="s">
        <v>459</v>
      </c>
      <c r="B92" s="4" t="s">
        <v>460</v>
      </c>
      <c r="C92" s="4" t="s">
        <v>224</v>
      </c>
      <c r="D92" s="4" t="s">
        <v>461</v>
      </c>
      <c r="E92" s="4" t="s">
        <v>406</v>
      </c>
      <c r="F92" s="4" t="s">
        <v>226</v>
      </c>
      <c r="G92" s="4" t="s">
        <v>227</v>
      </c>
      <c r="H92" s="5" t="str">
        <f>HYPERLINK("https://www.airitibooks.com/Detail/Detail?PublicationID=P20190218008", "https://www.airitibooks.com/Detail/Detail?PublicationID=P20190218008")</f>
        <v>https://www.airitibooks.com/Detail/Detail?PublicationID=P20190218008</v>
      </c>
    </row>
    <row r="93" spans="1:8" ht="21" customHeight="1">
      <c r="A93" s="4" t="s">
        <v>462</v>
      </c>
      <c r="B93" s="4" t="s">
        <v>463</v>
      </c>
      <c r="C93" s="4" t="s">
        <v>464</v>
      </c>
      <c r="D93" s="4" t="s">
        <v>465</v>
      </c>
      <c r="E93" s="4" t="s">
        <v>127</v>
      </c>
      <c r="F93" s="4" t="s">
        <v>62</v>
      </c>
      <c r="G93" s="4" t="s">
        <v>138</v>
      </c>
      <c r="H93" s="5" t="str">
        <f>HYPERLINK("https://www.airitibooks.com/Detail/Detail?PublicationID=P20190218039", "https://www.airitibooks.com/Detail/Detail?PublicationID=P20190218039")</f>
        <v>https://www.airitibooks.com/Detail/Detail?PublicationID=P20190218039</v>
      </c>
    </row>
    <row r="94" spans="1:8" ht="21" customHeight="1">
      <c r="A94" s="4" t="s">
        <v>466</v>
      </c>
      <c r="B94" s="4" t="s">
        <v>467</v>
      </c>
      <c r="C94" s="4" t="s">
        <v>464</v>
      </c>
      <c r="D94" s="4" t="s">
        <v>468</v>
      </c>
      <c r="E94" s="4" t="s">
        <v>220</v>
      </c>
      <c r="F94" s="4" t="s">
        <v>62</v>
      </c>
      <c r="G94" s="4" t="s">
        <v>138</v>
      </c>
      <c r="H94" s="5" t="str">
        <f>HYPERLINK("https://www.airitibooks.com/Detail/Detail?PublicationID=P20190218042", "https://www.airitibooks.com/Detail/Detail?PublicationID=P20190218042")</f>
        <v>https://www.airitibooks.com/Detail/Detail?PublicationID=P20190218042</v>
      </c>
    </row>
    <row r="95" spans="1:8" ht="21" customHeight="1">
      <c r="A95" s="4" t="s">
        <v>469</v>
      </c>
      <c r="B95" s="4" t="s">
        <v>470</v>
      </c>
      <c r="C95" s="4" t="s">
        <v>464</v>
      </c>
      <c r="D95" s="4" t="s">
        <v>471</v>
      </c>
      <c r="E95" s="4" t="s">
        <v>220</v>
      </c>
      <c r="F95" s="4" t="s">
        <v>62</v>
      </c>
      <c r="G95" s="4" t="s">
        <v>138</v>
      </c>
      <c r="H95" s="5" t="str">
        <f>HYPERLINK("https://www.airitibooks.com/Detail/Detail?PublicationID=P20190218047", "https://www.airitibooks.com/Detail/Detail?PublicationID=P20190218047")</f>
        <v>https://www.airitibooks.com/Detail/Detail?PublicationID=P20190218047</v>
      </c>
    </row>
    <row r="96" spans="1:8" ht="21" customHeight="1">
      <c r="A96" s="4" t="s">
        <v>472</v>
      </c>
      <c r="B96" s="4" t="s">
        <v>473</v>
      </c>
      <c r="C96" s="4" t="s">
        <v>464</v>
      </c>
      <c r="D96" s="4" t="s">
        <v>474</v>
      </c>
      <c r="E96" s="4" t="s">
        <v>220</v>
      </c>
      <c r="F96" s="4" t="s">
        <v>62</v>
      </c>
      <c r="G96" s="4" t="s">
        <v>138</v>
      </c>
      <c r="H96" s="5" t="str">
        <f>HYPERLINK("https://www.airitibooks.com/Detail/Detail?PublicationID=P20190218049", "https://www.airitibooks.com/Detail/Detail?PublicationID=P20190218049")</f>
        <v>https://www.airitibooks.com/Detail/Detail?PublicationID=P20190218049</v>
      </c>
    </row>
    <row r="97" spans="1:8" ht="21" customHeight="1">
      <c r="A97" s="4" t="s">
        <v>475</v>
      </c>
      <c r="B97" s="4" t="s">
        <v>476</v>
      </c>
      <c r="C97" s="4" t="s">
        <v>464</v>
      </c>
      <c r="D97" s="4" t="s">
        <v>477</v>
      </c>
      <c r="E97" s="4" t="s">
        <v>220</v>
      </c>
      <c r="F97" s="4" t="s">
        <v>62</v>
      </c>
      <c r="G97" s="4" t="s">
        <v>138</v>
      </c>
      <c r="H97" s="5" t="str">
        <f>HYPERLINK("https://www.airitibooks.com/Detail/Detail?PublicationID=P20190218051", "https://www.airitibooks.com/Detail/Detail?PublicationID=P20190218051")</f>
        <v>https://www.airitibooks.com/Detail/Detail?PublicationID=P20190218051</v>
      </c>
    </row>
    <row r="98" spans="1:8" ht="21" customHeight="1">
      <c r="A98" s="4" t="s">
        <v>478</v>
      </c>
      <c r="B98" s="4" t="s">
        <v>479</v>
      </c>
      <c r="C98" s="4" t="s">
        <v>480</v>
      </c>
      <c r="D98" s="4" t="s">
        <v>481</v>
      </c>
      <c r="E98" s="4" t="s">
        <v>220</v>
      </c>
      <c r="F98" s="4" t="s">
        <v>62</v>
      </c>
      <c r="G98" s="4" t="s">
        <v>216</v>
      </c>
      <c r="H98" s="5" t="str">
        <f>HYPERLINK("https://www.airitibooks.com/Detail/Detail?PublicationID=P20190220007", "https://www.airitibooks.com/Detail/Detail?PublicationID=P20190220007")</f>
        <v>https://www.airitibooks.com/Detail/Detail?PublicationID=P20190220007</v>
      </c>
    </row>
    <row r="99" spans="1:8" ht="21" customHeight="1">
      <c r="A99" s="4" t="s">
        <v>482</v>
      </c>
      <c r="B99" s="4" t="s">
        <v>483</v>
      </c>
      <c r="C99" s="4" t="s">
        <v>170</v>
      </c>
      <c r="D99" s="4" t="s">
        <v>484</v>
      </c>
      <c r="E99" s="4" t="s">
        <v>220</v>
      </c>
      <c r="F99" s="4" t="s">
        <v>153</v>
      </c>
      <c r="G99" s="4" t="s">
        <v>154</v>
      </c>
      <c r="H99" s="5" t="str">
        <f>HYPERLINK("https://www.airitibooks.com/Detail/Detail?PublicationID=P20190220019", "https://www.airitibooks.com/Detail/Detail?PublicationID=P20190220019")</f>
        <v>https://www.airitibooks.com/Detail/Detail?PublicationID=P20190220019</v>
      </c>
    </row>
    <row r="100" spans="1:8" ht="21" customHeight="1">
      <c r="A100" s="4" t="s">
        <v>485</v>
      </c>
      <c r="B100" s="4" t="s">
        <v>486</v>
      </c>
      <c r="C100" s="4" t="s">
        <v>487</v>
      </c>
      <c r="D100" s="4" t="s">
        <v>488</v>
      </c>
      <c r="E100" s="4" t="s">
        <v>127</v>
      </c>
      <c r="F100" s="4" t="s">
        <v>226</v>
      </c>
      <c r="G100" s="4" t="s">
        <v>489</v>
      </c>
      <c r="H100" s="5" t="str">
        <f>HYPERLINK("https://www.airitibooks.com/Detail/Detail?PublicationID=P20190220029", "https://www.airitibooks.com/Detail/Detail?PublicationID=P20190220029")</f>
        <v>https://www.airitibooks.com/Detail/Detail?PublicationID=P20190220029</v>
      </c>
    </row>
    <row r="101" spans="1:8" ht="21" customHeight="1">
      <c r="A101" s="4" t="s">
        <v>490</v>
      </c>
      <c r="B101" s="4" t="s">
        <v>491</v>
      </c>
      <c r="C101" s="4" t="s">
        <v>267</v>
      </c>
      <c r="D101" s="4" t="s">
        <v>492</v>
      </c>
      <c r="E101" s="4" t="s">
        <v>406</v>
      </c>
      <c r="F101" s="4" t="s">
        <v>62</v>
      </c>
      <c r="G101" s="4" t="s">
        <v>216</v>
      </c>
      <c r="H101" s="5" t="str">
        <f>HYPERLINK("https://www.airitibooks.com/Detail/Detail?PublicationID=P20190220044", "https://www.airitibooks.com/Detail/Detail?PublicationID=P20190220044")</f>
        <v>https://www.airitibooks.com/Detail/Detail?PublicationID=P20190220044</v>
      </c>
    </row>
    <row r="102" spans="1:8" ht="21" customHeight="1">
      <c r="A102" s="4" t="s">
        <v>493</v>
      </c>
      <c r="B102" s="4" t="s">
        <v>494</v>
      </c>
      <c r="C102" s="4" t="s">
        <v>267</v>
      </c>
      <c r="D102" s="4" t="s">
        <v>495</v>
      </c>
      <c r="E102" s="4" t="s">
        <v>406</v>
      </c>
      <c r="F102" s="4" t="s">
        <v>226</v>
      </c>
      <c r="G102" s="4" t="s">
        <v>380</v>
      </c>
      <c r="H102" s="5" t="str">
        <f>HYPERLINK("https://www.airitibooks.com/Detail/Detail?PublicationID=P20190220046", "https://www.airitibooks.com/Detail/Detail?PublicationID=P20190220046")</f>
        <v>https://www.airitibooks.com/Detail/Detail?PublicationID=P20190220046</v>
      </c>
    </row>
    <row r="103" spans="1:8" ht="21" customHeight="1">
      <c r="A103" s="4" t="s">
        <v>496</v>
      </c>
      <c r="B103" s="4" t="s">
        <v>497</v>
      </c>
      <c r="C103" s="4" t="s">
        <v>439</v>
      </c>
      <c r="D103" s="4" t="s">
        <v>498</v>
      </c>
      <c r="E103" s="4" t="s">
        <v>127</v>
      </c>
      <c r="F103" s="4" t="s">
        <v>133</v>
      </c>
      <c r="G103" s="4" t="s">
        <v>133</v>
      </c>
      <c r="H103" s="5" t="str">
        <f>HYPERLINK("https://www.airitibooks.com/Detail/Detail?PublicationID=P20190222052", "https://www.airitibooks.com/Detail/Detail?PublicationID=P20190222052")</f>
        <v>https://www.airitibooks.com/Detail/Detail?PublicationID=P20190222052</v>
      </c>
    </row>
    <row r="104" spans="1:8" ht="21" customHeight="1">
      <c r="A104" s="4" t="s">
        <v>499</v>
      </c>
      <c r="B104" s="4" t="s">
        <v>500</v>
      </c>
      <c r="C104" s="4" t="s">
        <v>170</v>
      </c>
      <c r="D104" s="4" t="s">
        <v>484</v>
      </c>
      <c r="E104" s="4" t="s">
        <v>406</v>
      </c>
      <c r="F104" s="4" t="s">
        <v>153</v>
      </c>
      <c r="G104" s="4" t="s">
        <v>154</v>
      </c>
      <c r="H104" s="5" t="str">
        <f>HYPERLINK("https://www.airitibooks.com/Detail/Detail?PublicationID=P20190225003", "https://www.airitibooks.com/Detail/Detail?PublicationID=P20190225003")</f>
        <v>https://www.airitibooks.com/Detail/Detail?PublicationID=P20190225003</v>
      </c>
    </row>
    <row r="105" spans="1:8" ht="21" customHeight="1">
      <c r="A105" s="4" t="s">
        <v>501</v>
      </c>
      <c r="B105" s="4" t="s">
        <v>502</v>
      </c>
      <c r="C105" s="4" t="s">
        <v>503</v>
      </c>
      <c r="D105" s="4" t="s">
        <v>504</v>
      </c>
      <c r="E105" s="4" t="s">
        <v>406</v>
      </c>
      <c r="F105" s="4" t="s">
        <v>142</v>
      </c>
      <c r="G105" s="4" t="s">
        <v>167</v>
      </c>
      <c r="H105" s="5" t="str">
        <f>HYPERLINK("https://www.airitibooks.com/Detail/Detail?PublicationID=P20190304020", "https://www.airitibooks.com/Detail/Detail?PublicationID=P20190304020")</f>
        <v>https://www.airitibooks.com/Detail/Detail?PublicationID=P20190304020</v>
      </c>
    </row>
    <row r="106" spans="1:8" ht="21" customHeight="1">
      <c r="A106" s="4" t="s">
        <v>505</v>
      </c>
      <c r="B106" s="4" t="s">
        <v>506</v>
      </c>
      <c r="C106" s="4" t="s">
        <v>507</v>
      </c>
      <c r="D106" s="4" t="s">
        <v>508</v>
      </c>
      <c r="E106" s="4" t="s">
        <v>406</v>
      </c>
      <c r="F106" s="4" t="s">
        <v>226</v>
      </c>
      <c r="G106" s="4" t="s">
        <v>380</v>
      </c>
      <c r="H106" s="5" t="str">
        <f>HYPERLINK("https://www.airitibooks.com/Detail/Detail?PublicationID=P20190304022", "https://www.airitibooks.com/Detail/Detail?PublicationID=P20190304022")</f>
        <v>https://www.airitibooks.com/Detail/Detail?PublicationID=P20190304022</v>
      </c>
    </row>
    <row r="107" spans="1:8" ht="21" customHeight="1">
      <c r="A107" s="4" t="s">
        <v>509</v>
      </c>
      <c r="B107" s="4" t="s">
        <v>510</v>
      </c>
      <c r="C107" s="4" t="s">
        <v>511</v>
      </c>
      <c r="D107" s="4" t="s">
        <v>512</v>
      </c>
      <c r="E107" s="4" t="s">
        <v>406</v>
      </c>
      <c r="F107" s="4" t="s">
        <v>142</v>
      </c>
      <c r="G107" s="4" t="s">
        <v>167</v>
      </c>
      <c r="H107" s="5" t="str">
        <f>HYPERLINK("https://www.airitibooks.com/Detail/Detail?PublicationID=P20190304026", "https://www.airitibooks.com/Detail/Detail?PublicationID=P20190304026")</f>
        <v>https://www.airitibooks.com/Detail/Detail?PublicationID=P20190304026</v>
      </c>
    </row>
    <row r="108" spans="1:8" ht="21" customHeight="1">
      <c r="A108" s="4" t="s">
        <v>513</v>
      </c>
      <c r="B108" s="4" t="s">
        <v>514</v>
      </c>
      <c r="C108" s="4" t="s">
        <v>515</v>
      </c>
      <c r="D108" s="4" t="s">
        <v>516</v>
      </c>
      <c r="E108" s="4" t="s">
        <v>127</v>
      </c>
      <c r="F108" s="4" t="s">
        <v>142</v>
      </c>
      <c r="G108" s="4" t="s">
        <v>167</v>
      </c>
      <c r="H108" s="5" t="str">
        <f>HYPERLINK("https://www.airitibooks.com/Detail/Detail?PublicationID=P20190306032", "https://www.airitibooks.com/Detail/Detail?PublicationID=P20190306032")</f>
        <v>https://www.airitibooks.com/Detail/Detail?PublicationID=P20190306032</v>
      </c>
    </row>
    <row r="109" spans="1:8" ht="21" customHeight="1">
      <c r="A109" s="4" t="s">
        <v>517</v>
      </c>
      <c r="B109" s="4" t="s">
        <v>518</v>
      </c>
      <c r="C109" s="4" t="s">
        <v>519</v>
      </c>
      <c r="D109" s="4" t="s">
        <v>520</v>
      </c>
      <c r="E109" s="4" t="s">
        <v>220</v>
      </c>
      <c r="F109" s="4" t="s">
        <v>142</v>
      </c>
      <c r="G109" s="4" t="s">
        <v>167</v>
      </c>
      <c r="H109" s="5" t="str">
        <f>HYPERLINK("https://www.airitibooks.com/Detail/Detail?PublicationID=P20190314021", "https://www.airitibooks.com/Detail/Detail?PublicationID=P20190314021")</f>
        <v>https://www.airitibooks.com/Detail/Detail?PublicationID=P20190314021</v>
      </c>
    </row>
    <row r="110" spans="1:8" ht="21" customHeight="1">
      <c r="A110" s="4" t="s">
        <v>521</v>
      </c>
      <c r="B110" s="4" t="s">
        <v>522</v>
      </c>
      <c r="C110" s="4" t="s">
        <v>523</v>
      </c>
      <c r="D110" s="4" t="s">
        <v>524</v>
      </c>
      <c r="E110" s="4" t="s">
        <v>220</v>
      </c>
      <c r="F110" s="4" t="s">
        <v>153</v>
      </c>
      <c r="G110" s="4" t="s">
        <v>154</v>
      </c>
      <c r="H110" s="5" t="str">
        <f>HYPERLINK("https://www.airitibooks.com/Detail/Detail?PublicationID=P20190322053", "https://www.airitibooks.com/Detail/Detail?PublicationID=P20190322053")</f>
        <v>https://www.airitibooks.com/Detail/Detail?PublicationID=P20190322053</v>
      </c>
    </row>
    <row r="111" spans="1:8" ht="21" customHeight="1">
      <c r="A111" s="4" t="s">
        <v>525</v>
      </c>
      <c r="B111" s="4" t="s">
        <v>526</v>
      </c>
      <c r="C111" s="4" t="s">
        <v>523</v>
      </c>
      <c r="D111" s="4" t="s">
        <v>527</v>
      </c>
      <c r="E111" s="4" t="s">
        <v>220</v>
      </c>
      <c r="F111" s="4" t="s">
        <v>153</v>
      </c>
      <c r="G111" s="4" t="s">
        <v>154</v>
      </c>
      <c r="H111" s="5" t="str">
        <f>HYPERLINK("https://www.airitibooks.com/Detail/Detail?PublicationID=P20190322071", "https://www.airitibooks.com/Detail/Detail?PublicationID=P20190322071")</f>
        <v>https://www.airitibooks.com/Detail/Detail?PublicationID=P20190322071</v>
      </c>
    </row>
    <row r="112" spans="1:8" ht="21" customHeight="1">
      <c r="A112" s="4" t="s">
        <v>528</v>
      </c>
      <c r="B112" s="4" t="s">
        <v>529</v>
      </c>
      <c r="C112" s="4" t="s">
        <v>530</v>
      </c>
      <c r="D112" s="4" t="s">
        <v>531</v>
      </c>
      <c r="E112" s="4" t="s">
        <v>220</v>
      </c>
      <c r="F112" s="4" t="s">
        <v>128</v>
      </c>
      <c r="G112" s="4" t="s">
        <v>532</v>
      </c>
      <c r="H112" s="5" t="str">
        <f>HYPERLINK("https://www.airitibooks.com/Detail/Detail?PublicationID=P20190322106", "https://www.airitibooks.com/Detail/Detail?PublicationID=P20190322106")</f>
        <v>https://www.airitibooks.com/Detail/Detail?PublicationID=P20190322106</v>
      </c>
    </row>
    <row r="113" spans="1:8" ht="21" customHeight="1">
      <c r="A113" s="4" t="s">
        <v>533</v>
      </c>
      <c r="B113" s="4" t="s">
        <v>534</v>
      </c>
      <c r="C113" s="4" t="s">
        <v>535</v>
      </c>
      <c r="D113" s="4" t="s">
        <v>536</v>
      </c>
      <c r="E113" s="4" t="s">
        <v>127</v>
      </c>
      <c r="F113" s="4" t="s">
        <v>192</v>
      </c>
      <c r="G113" s="4" t="s">
        <v>235</v>
      </c>
      <c r="H113" s="5" t="str">
        <f>HYPERLINK("https://www.airitibooks.com/Detail/Detail?PublicationID=P20190322131", "https://www.airitibooks.com/Detail/Detail?PublicationID=P20190322131")</f>
        <v>https://www.airitibooks.com/Detail/Detail?PublicationID=P20190322131</v>
      </c>
    </row>
    <row r="114" spans="1:8" ht="21" customHeight="1">
      <c r="A114" s="4" t="s">
        <v>537</v>
      </c>
      <c r="B114" s="4" t="s">
        <v>538</v>
      </c>
      <c r="C114" s="4" t="s">
        <v>535</v>
      </c>
      <c r="D114" s="4" t="s">
        <v>539</v>
      </c>
      <c r="E114" s="4" t="s">
        <v>127</v>
      </c>
      <c r="F114" s="4" t="s">
        <v>192</v>
      </c>
      <c r="G114" s="4" t="s">
        <v>235</v>
      </c>
      <c r="H114" s="5" t="str">
        <f>HYPERLINK("https://www.airitibooks.com/Detail/Detail?PublicationID=P20190322135", "https://www.airitibooks.com/Detail/Detail?PublicationID=P20190322135")</f>
        <v>https://www.airitibooks.com/Detail/Detail?PublicationID=P20190322135</v>
      </c>
    </row>
    <row r="115" spans="1:8" ht="21" customHeight="1">
      <c r="A115" s="4" t="s">
        <v>540</v>
      </c>
      <c r="B115" s="4" t="s">
        <v>541</v>
      </c>
      <c r="C115" s="4" t="s">
        <v>267</v>
      </c>
      <c r="D115" s="4" t="s">
        <v>542</v>
      </c>
      <c r="E115" s="4" t="s">
        <v>406</v>
      </c>
      <c r="F115" s="4" t="s">
        <v>62</v>
      </c>
      <c r="G115" s="4" t="s">
        <v>138</v>
      </c>
      <c r="H115" s="5" t="str">
        <f>HYPERLINK("https://www.airitibooks.com/Detail/Detail?PublicationID=P20190322196", "https://www.airitibooks.com/Detail/Detail?PublicationID=P20190322196")</f>
        <v>https://www.airitibooks.com/Detail/Detail?PublicationID=P20190322196</v>
      </c>
    </row>
    <row r="116" spans="1:8" ht="21" customHeight="1">
      <c r="A116" s="4" t="s">
        <v>543</v>
      </c>
      <c r="B116" s="4" t="s">
        <v>544</v>
      </c>
      <c r="C116" s="4" t="s">
        <v>267</v>
      </c>
      <c r="D116" s="4" t="s">
        <v>545</v>
      </c>
      <c r="E116" s="4" t="s">
        <v>406</v>
      </c>
      <c r="F116" s="4" t="s">
        <v>133</v>
      </c>
      <c r="G116" s="4" t="s">
        <v>221</v>
      </c>
      <c r="H116" s="5" t="str">
        <f>HYPERLINK("https://www.airitibooks.com/Detail/Detail?PublicationID=P20190322197", "https://www.airitibooks.com/Detail/Detail?PublicationID=P20190322197")</f>
        <v>https://www.airitibooks.com/Detail/Detail?PublicationID=P20190322197</v>
      </c>
    </row>
    <row r="117" spans="1:8" ht="21" customHeight="1">
      <c r="A117" s="4" t="s">
        <v>546</v>
      </c>
      <c r="B117" s="4" t="s">
        <v>547</v>
      </c>
      <c r="C117" s="4" t="s">
        <v>548</v>
      </c>
      <c r="D117" s="4" t="s">
        <v>549</v>
      </c>
      <c r="E117" s="4" t="s">
        <v>220</v>
      </c>
      <c r="F117" s="4" t="s">
        <v>153</v>
      </c>
      <c r="G117" s="4" t="s">
        <v>154</v>
      </c>
      <c r="H117" s="5" t="str">
        <f>HYPERLINK("https://www.airitibooks.com/Detail/Detail?PublicationID=P20190329136", "https://www.airitibooks.com/Detail/Detail?PublicationID=P20190329136")</f>
        <v>https://www.airitibooks.com/Detail/Detail?PublicationID=P20190329136</v>
      </c>
    </row>
    <row r="118" spans="1:8" ht="21" customHeight="1">
      <c r="A118" s="4" t="s">
        <v>550</v>
      </c>
      <c r="B118" s="4" t="s">
        <v>551</v>
      </c>
      <c r="C118" s="4" t="s">
        <v>552</v>
      </c>
      <c r="D118" s="4" t="s">
        <v>553</v>
      </c>
      <c r="E118" s="4" t="s">
        <v>406</v>
      </c>
      <c r="F118" s="4" t="s">
        <v>62</v>
      </c>
      <c r="G118" s="4" t="s">
        <v>299</v>
      </c>
      <c r="H118" s="5" t="str">
        <f>HYPERLINK("https://www.airitibooks.com/Detail/Detail?PublicationID=P20190412039", "https://www.airitibooks.com/Detail/Detail?PublicationID=P20190412039")</f>
        <v>https://www.airitibooks.com/Detail/Detail?PublicationID=P20190412039</v>
      </c>
    </row>
    <row r="119" spans="1:8" ht="21" customHeight="1">
      <c r="A119" s="4" t="s">
        <v>554</v>
      </c>
      <c r="B119" s="4" t="s">
        <v>555</v>
      </c>
      <c r="C119" s="4" t="s">
        <v>552</v>
      </c>
      <c r="D119" s="4" t="s">
        <v>553</v>
      </c>
      <c r="E119" s="4" t="s">
        <v>406</v>
      </c>
      <c r="F119" s="4" t="s">
        <v>62</v>
      </c>
      <c r="G119" s="4" t="s">
        <v>299</v>
      </c>
      <c r="H119" s="5" t="str">
        <f>HYPERLINK("https://www.airitibooks.com/Detail/Detail?PublicationID=P20190412040", "https://www.airitibooks.com/Detail/Detail?PublicationID=P20190412040")</f>
        <v>https://www.airitibooks.com/Detail/Detail?PublicationID=P20190412040</v>
      </c>
    </row>
    <row r="120" spans="1:8" ht="21" customHeight="1">
      <c r="A120" s="4" t="s">
        <v>556</v>
      </c>
      <c r="B120" s="4" t="s">
        <v>557</v>
      </c>
      <c r="C120" s="4" t="s">
        <v>558</v>
      </c>
      <c r="D120" s="4" t="s">
        <v>559</v>
      </c>
      <c r="E120" s="4" t="s">
        <v>220</v>
      </c>
      <c r="F120" s="4" t="s">
        <v>226</v>
      </c>
      <c r="G120" s="4" t="s">
        <v>227</v>
      </c>
      <c r="H120" s="5" t="str">
        <f>HYPERLINK("https://www.airitibooks.com/Detail/Detail?PublicationID=P20190412044", "https://www.airitibooks.com/Detail/Detail?PublicationID=P20190412044")</f>
        <v>https://www.airitibooks.com/Detail/Detail?PublicationID=P20190412044</v>
      </c>
    </row>
    <row r="121" spans="1:8" ht="21" customHeight="1">
      <c r="A121" s="4" t="s">
        <v>560</v>
      </c>
      <c r="B121" s="4" t="s">
        <v>561</v>
      </c>
      <c r="C121" s="4" t="s">
        <v>562</v>
      </c>
      <c r="D121" s="4" t="s">
        <v>563</v>
      </c>
      <c r="E121" s="4" t="s">
        <v>406</v>
      </c>
      <c r="F121" s="4" t="s">
        <v>142</v>
      </c>
      <c r="G121" s="4" t="s">
        <v>167</v>
      </c>
      <c r="H121" s="5" t="str">
        <f>HYPERLINK("https://www.airitibooks.com/Detail/Detail?PublicationID=P20190419026", "https://www.airitibooks.com/Detail/Detail?PublicationID=P20190419026")</f>
        <v>https://www.airitibooks.com/Detail/Detail?PublicationID=P20190419026</v>
      </c>
    </row>
    <row r="122" spans="1:8" ht="21" customHeight="1">
      <c r="A122" s="4" t="s">
        <v>564</v>
      </c>
      <c r="B122" s="4" t="s">
        <v>565</v>
      </c>
      <c r="C122" s="4" t="s">
        <v>566</v>
      </c>
      <c r="D122" s="4" t="s">
        <v>567</v>
      </c>
      <c r="E122" s="4" t="s">
        <v>406</v>
      </c>
      <c r="F122" s="4" t="s">
        <v>226</v>
      </c>
      <c r="G122" s="4" t="s">
        <v>247</v>
      </c>
      <c r="H122" s="5" t="str">
        <f>HYPERLINK("https://www.airitibooks.com/Detail/Detail?PublicationID=P20190425001", "https://www.airitibooks.com/Detail/Detail?PublicationID=P20190425001")</f>
        <v>https://www.airitibooks.com/Detail/Detail?PublicationID=P20190425001</v>
      </c>
    </row>
    <row r="123" spans="1:8" ht="21" customHeight="1">
      <c r="A123" s="4" t="s">
        <v>568</v>
      </c>
      <c r="B123" s="4" t="s">
        <v>569</v>
      </c>
      <c r="C123" s="4" t="s">
        <v>570</v>
      </c>
      <c r="D123" s="4" t="s">
        <v>571</v>
      </c>
      <c r="E123" s="4" t="s">
        <v>406</v>
      </c>
      <c r="F123" s="4" t="s">
        <v>62</v>
      </c>
      <c r="G123" s="4" t="s">
        <v>216</v>
      </c>
      <c r="H123" s="5" t="str">
        <f>HYPERLINK("https://www.airitibooks.com/Detail/Detail?PublicationID=P20190425016", "https://www.airitibooks.com/Detail/Detail?PublicationID=P20190425016")</f>
        <v>https://www.airitibooks.com/Detail/Detail?PublicationID=P20190425016</v>
      </c>
    </row>
    <row r="124" spans="1:8" ht="21" customHeight="1">
      <c r="A124" s="4" t="s">
        <v>572</v>
      </c>
      <c r="B124" s="4" t="s">
        <v>573</v>
      </c>
      <c r="C124" s="4" t="s">
        <v>574</v>
      </c>
      <c r="D124" s="4" t="s">
        <v>575</v>
      </c>
      <c r="E124" s="4" t="s">
        <v>406</v>
      </c>
      <c r="F124" s="4" t="s">
        <v>226</v>
      </c>
      <c r="G124" s="4" t="s">
        <v>247</v>
      </c>
      <c r="H124" s="5" t="str">
        <f>HYPERLINK("https://www.airitibooks.com/Detail/Detail?PublicationID=P20190425017", "https://www.airitibooks.com/Detail/Detail?PublicationID=P20190425017")</f>
        <v>https://www.airitibooks.com/Detail/Detail?PublicationID=P20190425017</v>
      </c>
    </row>
    <row r="125" spans="1:8" ht="21" customHeight="1">
      <c r="A125" s="4" t="s">
        <v>576</v>
      </c>
      <c r="B125" s="4" t="s">
        <v>577</v>
      </c>
      <c r="C125" s="4" t="s">
        <v>578</v>
      </c>
      <c r="D125" s="4" t="s">
        <v>579</v>
      </c>
      <c r="E125" s="4" t="s">
        <v>406</v>
      </c>
      <c r="F125" s="4" t="s">
        <v>142</v>
      </c>
      <c r="G125" s="4" t="s">
        <v>580</v>
      </c>
      <c r="H125" s="5" t="str">
        <f>HYPERLINK("https://www.airitibooks.com/Detail/Detail?PublicationID=P20190425043", "https://www.airitibooks.com/Detail/Detail?PublicationID=P20190425043")</f>
        <v>https://www.airitibooks.com/Detail/Detail?PublicationID=P20190425043</v>
      </c>
    </row>
    <row r="126" spans="1:8" ht="21" customHeight="1">
      <c r="A126" s="4" t="s">
        <v>581</v>
      </c>
      <c r="B126" s="4" t="s">
        <v>582</v>
      </c>
      <c r="C126" s="4" t="s">
        <v>583</v>
      </c>
      <c r="D126" s="4" t="s">
        <v>584</v>
      </c>
      <c r="E126" s="4" t="s">
        <v>127</v>
      </c>
      <c r="F126" s="4" t="s">
        <v>153</v>
      </c>
      <c r="G126" s="4" t="s">
        <v>154</v>
      </c>
      <c r="H126" s="5" t="str">
        <f>HYPERLINK("https://www.airitibooks.com/Detail/Detail?PublicationID=P20190425070", "https://www.airitibooks.com/Detail/Detail?PublicationID=P20190425070")</f>
        <v>https://www.airitibooks.com/Detail/Detail?PublicationID=P20190425070</v>
      </c>
    </row>
    <row r="127" spans="1:8" ht="21" customHeight="1">
      <c r="A127" s="4" t="s">
        <v>585</v>
      </c>
      <c r="B127" s="4" t="s">
        <v>586</v>
      </c>
      <c r="C127" s="4" t="s">
        <v>583</v>
      </c>
      <c r="D127" s="4" t="s">
        <v>587</v>
      </c>
      <c r="E127" s="4" t="s">
        <v>127</v>
      </c>
      <c r="F127" s="4" t="s">
        <v>226</v>
      </c>
      <c r="G127" s="4" t="s">
        <v>489</v>
      </c>
      <c r="H127" s="5" t="str">
        <f>HYPERLINK("https://www.airitibooks.com/Detail/Detail?PublicationID=P20190425072", "https://www.airitibooks.com/Detail/Detail?PublicationID=P20190425072")</f>
        <v>https://www.airitibooks.com/Detail/Detail?PublicationID=P20190425072</v>
      </c>
    </row>
    <row r="128" spans="1:8" ht="21" customHeight="1">
      <c r="A128" s="4" t="s">
        <v>588</v>
      </c>
      <c r="B128" s="4" t="s">
        <v>589</v>
      </c>
      <c r="C128" s="4" t="s">
        <v>590</v>
      </c>
      <c r="D128" s="4" t="s">
        <v>591</v>
      </c>
      <c r="E128" s="4" t="s">
        <v>220</v>
      </c>
      <c r="F128" s="4" t="s">
        <v>133</v>
      </c>
      <c r="G128" s="4" t="s">
        <v>221</v>
      </c>
      <c r="H128" s="5" t="str">
        <f>HYPERLINK("https://www.airitibooks.com/Detail/Detail?PublicationID=P20190425135", "https://www.airitibooks.com/Detail/Detail?PublicationID=P20190425135")</f>
        <v>https://www.airitibooks.com/Detail/Detail?PublicationID=P20190425135</v>
      </c>
    </row>
    <row r="129" spans="1:8" ht="21" customHeight="1">
      <c r="A129" s="4" t="s">
        <v>592</v>
      </c>
      <c r="B129" s="4" t="s">
        <v>593</v>
      </c>
      <c r="C129" s="4" t="s">
        <v>507</v>
      </c>
      <c r="D129" s="4" t="s">
        <v>594</v>
      </c>
      <c r="E129" s="4" t="s">
        <v>406</v>
      </c>
      <c r="F129" s="4" t="s">
        <v>62</v>
      </c>
      <c r="G129" s="4" t="s">
        <v>171</v>
      </c>
      <c r="H129" s="5" t="str">
        <f>HYPERLINK("https://www.airitibooks.com/Detail/Detail?PublicationID=P20190503041", "https://www.airitibooks.com/Detail/Detail?PublicationID=P20190503041")</f>
        <v>https://www.airitibooks.com/Detail/Detail?PublicationID=P20190503041</v>
      </c>
    </row>
    <row r="130" spans="1:8" ht="21" customHeight="1">
      <c r="A130" s="4" t="s">
        <v>595</v>
      </c>
      <c r="B130" s="4" t="s">
        <v>596</v>
      </c>
      <c r="C130" s="4" t="s">
        <v>397</v>
      </c>
      <c r="D130" s="4" t="s">
        <v>597</v>
      </c>
      <c r="E130" s="4" t="s">
        <v>220</v>
      </c>
      <c r="F130" s="4" t="s">
        <v>62</v>
      </c>
      <c r="G130" s="4" t="s">
        <v>138</v>
      </c>
      <c r="H130" s="5" t="str">
        <f>HYPERLINK("https://www.airitibooks.com/Detail/Detail?PublicationID=P20190503045", "https://www.airitibooks.com/Detail/Detail?PublicationID=P20190503045")</f>
        <v>https://www.airitibooks.com/Detail/Detail?PublicationID=P20190503045</v>
      </c>
    </row>
    <row r="131" spans="1:8" ht="21" customHeight="1">
      <c r="A131" s="4" t="s">
        <v>598</v>
      </c>
      <c r="B131" s="4" t="s">
        <v>599</v>
      </c>
      <c r="C131" s="4" t="s">
        <v>397</v>
      </c>
      <c r="D131" s="4" t="s">
        <v>100</v>
      </c>
      <c r="E131" s="4" t="s">
        <v>220</v>
      </c>
      <c r="F131" s="4" t="s">
        <v>128</v>
      </c>
      <c r="G131" s="4" t="s">
        <v>129</v>
      </c>
      <c r="H131" s="5" t="str">
        <f>HYPERLINK("https://www.airitibooks.com/Detail/Detail?PublicationID=P20190503053", "https://www.airitibooks.com/Detail/Detail?PublicationID=P20190503053")</f>
        <v>https://www.airitibooks.com/Detail/Detail?PublicationID=P20190503053</v>
      </c>
    </row>
    <row r="132" spans="1:8" ht="21" customHeight="1">
      <c r="A132" s="4" t="s">
        <v>600</v>
      </c>
      <c r="B132" s="4" t="s">
        <v>601</v>
      </c>
      <c r="C132" s="4" t="s">
        <v>397</v>
      </c>
      <c r="D132" s="4" t="s">
        <v>602</v>
      </c>
      <c r="E132" s="4" t="s">
        <v>220</v>
      </c>
      <c r="F132" s="4" t="s">
        <v>128</v>
      </c>
      <c r="G132" s="4" t="s">
        <v>129</v>
      </c>
      <c r="H132" s="5" t="str">
        <f>HYPERLINK("https://www.airitibooks.com/Detail/Detail?PublicationID=P20190503054", "https://www.airitibooks.com/Detail/Detail?PublicationID=P20190503054")</f>
        <v>https://www.airitibooks.com/Detail/Detail?PublicationID=P20190503054</v>
      </c>
    </row>
    <row r="133" spans="1:8" ht="21" customHeight="1">
      <c r="A133" s="4" t="s">
        <v>603</v>
      </c>
      <c r="B133" s="4" t="s">
        <v>604</v>
      </c>
      <c r="C133" s="4" t="s">
        <v>397</v>
      </c>
      <c r="D133" s="4" t="s">
        <v>605</v>
      </c>
      <c r="E133" s="4" t="s">
        <v>220</v>
      </c>
      <c r="F133" s="4" t="s">
        <v>128</v>
      </c>
      <c r="G133" s="4" t="s">
        <v>129</v>
      </c>
      <c r="H133" s="5" t="str">
        <f>HYPERLINK("https://www.airitibooks.com/Detail/Detail?PublicationID=P20190503055", "https://www.airitibooks.com/Detail/Detail?PublicationID=P20190503055")</f>
        <v>https://www.airitibooks.com/Detail/Detail?PublicationID=P20190503055</v>
      </c>
    </row>
    <row r="134" spans="1:8" ht="21" customHeight="1">
      <c r="A134" s="4" t="s">
        <v>606</v>
      </c>
      <c r="B134" s="4" t="s">
        <v>607</v>
      </c>
      <c r="C134" s="4" t="s">
        <v>397</v>
      </c>
      <c r="D134" s="4" t="s">
        <v>608</v>
      </c>
      <c r="E134" s="4" t="s">
        <v>220</v>
      </c>
      <c r="F134" s="4" t="s">
        <v>62</v>
      </c>
      <c r="G134" s="4" t="s">
        <v>138</v>
      </c>
      <c r="H134" s="5" t="str">
        <f>HYPERLINK("https://www.airitibooks.com/Detail/Detail?PublicationID=P20190503056", "https://www.airitibooks.com/Detail/Detail?PublicationID=P20190503056")</f>
        <v>https://www.airitibooks.com/Detail/Detail?PublicationID=P20190503056</v>
      </c>
    </row>
    <row r="135" spans="1:8" ht="21" customHeight="1">
      <c r="A135" s="4" t="s">
        <v>609</v>
      </c>
      <c r="B135" s="4" t="s">
        <v>610</v>
      </c>
      <c r="C135" s="4" t="s">
        <v>397</v>
      </c>
      <c r="D135" s="4" t="s">
        <v>611</v>
      </c>
      <c r="E135" s="4" t="s">
        <v>406</v>
      </c>
      <c r="F135" s="4" t="s">
        <v>128</v>
      </c>
      <c r="G135" s="4" t="s">
        <v>129</v>
      </c>
      <c r="H135" s="5" t="str">
        <f>HYPERLINK("https://www.airitibooks.com/Detail/Detail?PublicationID=P20190503067", "https://www.airitibooks.com/Detail/Detail?PublicationID=P20190503067")</f>
        <v>https://www.airitibooks.com/Detail/Detail?PublicationID=P20190503067</v>
      </c>
    </row>
    <row r="136" spans="1:8" ht="21" customHeight="1">
      <c r="A136" s="4" t="s">
        <v>612</v>
      </c>
      <c r="B136" s="4" t="s">
        <v>613</v>
      </c>
      <c r="C136" s="4" t="s">
        <v>614</v>
      </c>
      <c r="D136" s="4" t="s">
        <v>615</v>
      </c>
      <c r="E136" s="4" t="s">
        <v>220</v>
      </c>
      <c r="F136" s="4" t="s">
        <v>142</v>
      </c>
      <c r="G136" s="4" t="s">
        <v>407</v>
      </c>
      <c r="H136" s="5" t="str">
        <f>HYPERLINK("https://www.airitibooks.com/Detail/Detail?PublicationID=P20190503090", "https://www.airitibooks.com/Detail/Detail?PublicationID=P20190503090")</f>
        <v>https://www.airitibooks.com/Detail/Detail?PublicationID=P20190503090</v>
      </c>
    </row>
    <row r="137" spans="1:8" ht="21" customHeight="1">
      <c r="A137" s="4" t="s">
        <v>616</v>
      </c>
      <c r="B137" s="4" t="s">
        <v>617</v>
      </c>
      <c r="C137" s="4" t="s">
        <v>614</v>
      </c>
      <c r="D137" s="4" t="s">
        <v>618</v>
      </c>
      <c r="E137" s="4" t="s">
        <v>220</v>
      </c>
      <c r="F137" s="4" t="s">
        <v>142</v>
      </c>
      <c r="G137" s="4" t="s">
        <v>407</v>
      </c>
      <c r="H137" s="5" t="str">
        <f>HYPERLINK("https://www.airitibooks.com/Detail/Detail?PublicationID=P20190503091", "https://www.airitibooks.com/Detail/Detail?PublicationID=P20190503091")</f>
        <v>https://www.airitibooks.com/Detail/Detail?PublicationID=P20190503091</v>
      </c>
    </row>
    <row r="138" spans="1:8" ht="21" customHeight="1">
      <c r="A138" s="4" t="s">
        <v>619</v>
      </c>
      <c r="B138" s="4" t="s">
        <v>620</v>
      </c>
      <c r="C138" s="4" t="s">
        <v>614</v>
      </c>
      <c r="D138" s="4" t="s">
        <v>621</v>
      </c>
      <c r="E138" s="4" t="s">
        <v>220</v>
      </c>
      <c r="F138" s="4" t="s">
        <v>142</v>
      </c>
      <c r="G138" s="4" t="s">
        <v>407</v>
      </c>
      <c r="H138" s="5" t="str">
        <f>HYPERLINK("https://www.airitibooks.com/Detail/Detail?PublicationID=P20190503092", "https://www.airitibooks.com/Detail/Detail?PublicationID=P20190503092")</f>
        <v>https://www.airitibooks.com/Detail/Detail?PublicationID=P20190503092</v>
      </c>
    </row>
    <row r="139" spans="1:8" ht="21" customHeight="1">
      <c r="A139" s="4" t="s">
        <v>622</v>
      </c>
      <c r="B139" s="4" t="s">
        <v>623</v>
      </c>
      <c r="C139" s="4" t="s">
        <v>614</v>
      </c>
      <c r="D139" s="4" t="s">
        <v>624</v>
      </c>
      <c r="E139" s="4" t="s">
        <v>220</v>
      </c>
      <c r="F139" s="4" t="s">
        <v>142</v>
      </c>
      <c r="G139" s="4" t="s">
        <v>407</v>
      </c>
      <c r="H139" s="5" t="str">
        <f>HYPERLINK("https://www.airitibooks.com/Detail/Detail?PublicationID=P20190503093", "https://www.airitibooks.com/Detail/Detail?PublicationID=P20190503093")</f>
        <v>https://www.airitibooks.com/Detail/Detail?PublicationID=P20190503093</v>
      </c>
    </row>
    <row r="140" spans="1:8" ht="21" customHeight="1">
      <c r="A140" s="4" t="s">
        <v>625</v>
      </c>
      <c r="B140" s="4" t="s">
        <v>626</v>
      </c>
      <c r="C140" s="4" t="s">
        <v>230</v>
      </c>
      <c r="D140" s="4" t="s">
        <v>627</v>
      </c>
      <c r="E140" s="4" t="s">
        <v>220</v>
      </c>
      <c r="F140" s="4" t="s">
        <v>319</v>
      </c>
      <c r="G140" s="4" t="s">
        <v>628</v>
      </c>
      <c r="H140" s="5" t="str">
        <f>HYPERLINK("https://www.airitibooks.com/Detail/Detail?PublicationID=P20190503094", "https://www.airitibooks.com/Detail/Detail?PublicationID=P20190503094")</f>
        <v>https://www.airitibooks.com/Detail/Detail?PublicationID=P20190503094</v>
      </c>
    </row>
    <row r="141" spans="1:8" ht="21" customHeight="1">
      <c r="A141" s="4" t="s">
        <v>629</v>
      </c>
      <c r="B141" s="4" t="s">
        <v>630</v>
      </c>
      <c r="C141" s="4" t="s">
        <v>125</v>
      </c>
      <c r="D141" s="4" t="s">
        <v>631</v>
      </c>
      <c r="E141" s="4" t="s">
        <v>220</v>
      </c>
      <c r="F141" s="4" t="s">
        <v>62</v>
      </c>
      <c r="G141" s="4" t="s">
        <v>138</v>
      </c>
      <c r="H141" s="5" t="str">
        <f>HYPERLINK("https://www.airitibooks.com/Detail/Detail?PublicationID=P20190503113", "https://www.airitibooks.com/Detail/Detail?PublicationID=P20190503113")</f>
        <v>https://www.airitibooks.com/Detail/Detail?PublicationID=P20190503113</v>
      </c>
    </row>
    <row r="142" spans="1:8" ht="21" customHeight="1">
      <c r="A142" s="4" t="s">
        <v>632</v>
      </c>
      <c r="B142" s="4" t="s">
        <v>633</v>
      </c>
      <c r="C142" s="4" t="s">
        <v>125</v>
      </c>
      <c r="D142" s="4" t="s">
        <v>634</v>
      </c>
      <c r="E142" s="4" t="s">
        <v>220</v>
      </c>
      <c r="F142" s="4" t="s">
        <v>62</v>
      </c>
      <c r="G142" s="4" t="s">
        <v>138</v>
      </c>
      <c r="H142" s="5" t="str">
        <f>HYPERLINK("https://www.airitibooks.com/Detail/Detail?PublicationID=P20190503142", "https://www.airitibooks.com/Detail/Detail?PublicationID=P20190503142")</f>
        <v>https://www.airitibooks.com/Detail/Detail?PublicationID=P20190503142</v>
      </c>
    </row>
    <row r="143" spans="1:8" ht="21" customHeight="1">
      <c r="A143" s="4" t="s">
        <v>635</v>
      </c>
      <c r="B143" s="4" t="s">
        <v>636</v>
      </c>
      <c r="C143" s="4" t="s">
        <v>125</v>
      </c>
      <c r="D143" s="4" t="s">
        <v>123</v>
      </c>
      <c r="E143" s="4" t="s">
        <v>220</v>
      </c>
      <c r="F143" s="4" t="s">
        <v>226</v>
      </c>
      <c r="G143" s="4" t="s">
        <v>227</v>
      </c>
      <c r="H143" s="5" t="str">
        <f>HYPERLINK("https://www.airitibooks.com/Detail/Detail?PublicationID=P20190510060", "https://www.airitibooks.com/Detail/Detail?PublicationID=P20190510060")</f>
        <v>https://www.airitibooks.com/Detail/Detail?PublicationID=P20190510060</v>
      </c>
    </row>
    <row r="144" spans="1:8" ht="21" customHeight="1">
      <c r="A144" s="4" t="s">
        <v>637</v>
      </c>
      <c r="B144" s="4" t="s">
        <v>638</v>
      </c>
      <c r="C144" s="4" t="s">
        <v>583</v>
      </c>
      <c r="D144" s="4" t="s">
        <v>639</v>
      </c>
      <c r="E144" s="4" t="s">
        <v>220</v>
      </c>
      <c r="F144" s="4" t="s">
        <v>226</v>
      </c>
      <c r="G144" s="4" t="s">
        <v>247</v>
      </c>
      <c r="H144" s="5" t="str">
        <f>HYPERLINK("https://www.airitibooks.com/Detail/Detail?PublicationID=P20190510099", "https://www.airitibooks.com/Detail/Detail?PublicationID=P20190510099")</f>
        <v>https://www.airitibooks.com/Detail/Detail?PublicationID=P20190510099</v>
      </c>
    </row>
    <row r="145" spans="1:8" ht="21" customHeight="1">
      <c r="A145" s="4" t="s">
        <v>640</v>
      </c>
      <c r="B145" s="4" t="s">
        <v>641</v>
      </c>
      <c r="C145" s="4" t="s">
        <v>453</v>
      </c>
      <c r="D145" s="4" t="s">
        <v>642</v>
      </c>
      <c r="E145" s="4" t="s">
        <v>406</v>
      </c>
      <c r="F145" s="4" t="s">
        <v>142</v>
      </c>
      <c r="G145" s="4" t="s">
        <v>387</v>
      </c>
      <c r="H145" s="5" t="str">
        <f>HYPERLINK("https://www.airitibooks.com/Detail/Detail?PublicationID=P20190517011", "https://www.airitibooks.com/Detail/Detail?PublicationID=P20190517011")</f>
        <v>https://www.airitibooks.com/Detail/Detail?PublicationID=P20190517011</v>
      </c>
    </row>
    <row r="146" spans="1:8" ht="21" customHeight="1">
      <c r="A146" s="4" t="s">
        <v>643</v>
      </c>
      <c r="B146" s="4" t="s">
        <v>644</v>
      </c>
      <c r="C146" s="4" t="s">
        <v>570</v>
      </c>
      <c r="D146" s="4" t="s">
        <v>645</v>
      </c>
      <c r="E146" s="4" t="s">
        <v>406</v>
      </c>
      <c r="F146" s="4" t="s">
        <v>133</v>
      </c>
      <c r="G146" s="4" t="s">
        <v>221</v>
      </c>
      <c r="H146" s="5" t="str">
        <f>HYPERLINK("https://www.airitibooks.com/Detail/Detail?PublicationID=P20190517017", "https://www.airitibooks.com/Detail/Detail?PublicationID=P20190517017")</f>
        <v>https://www.airitibooks.com/Detail/Detail?PublicationID=P20190517017</v>
      </c>
    </row>
    <row r="147" spans="1:8" ht="21" customHeight="1">
      <c r="A147" s="4" t="s">
        <v>646</v>
      </c>
      <c r="B147" s="4" t="s">
        <v>647</v>
      </c>
      <c r="C147" s="4" t="s">
        <v>552</v>
      </c>
      <c r="D147" s="4" t="s">
        <v>553</v>
      </c>
      <c r="E147" s="4" t="s">
        <v>406</v>
      </c>
      <c r="F147" s="4" t="s">
        <v>62</v>
      </c>
      <c r="G147" s="4" t="s">
        <v>299</v>
      </c>
      <c r="H147" s="5" t="str">
        <f>HYPERLINK("https://www.airitibooks.com/Detail/Detail?PublicationID=P20190517035", "https://www.airitibooks.com/Detail/Detail?PublicationID=P20190517035")</f>
        <v>https://www.airitibooks.com/Detail/Detail?PublicationID=P20190517035</v>
      </c>
    </row>
    <row r="148" spans="1:8" ht="21" customHeight="1">
      <c r="A148" s="4" t="s">
        <v>648</v>
      </c>
      <c r="B148" s="4" t="s">
        <v>649</v>
      </c>
      <c r="C148" s="4" t="s">
        <v>552</v>
      </c>
      <c r="D148" s="4" t="s">
        <v>650</v>
      </c>
      <c r="E148" s="4" t="s">
        <v>406</v>
      </c>
      <c r="F148" s="4" t="s">
        <v>128</v>
      </c>
      <c r="G148" s="4" t="s">
        <v>651</v>
      </c>
      <c r="H148" s="5" t="str">
        <f>HYPERLINK("https://www.airitibooks.com/Detail/Detail?PublicationID=P20190523072", "https://www.airitibooks.com/Detail/Detail?PublicationID=P20190523072")</f>
        <v>https://www.airitibooks.com/Detail/Detail?PublicationID=P20190523072</v>
      </c>
    </row>
    <row r="149" spans="1:8" ht="21" customHeight="1">
      <c r="A149" s="4" t="s">
        <v>652</v>
      </c>
      <c r="B149" s="4" t="s">
        <v>653</v>
      </c>
      <c r="C149" s="4" t="s">
        <v>654</v>
      </c>
      <c r="D149" s="4" t="s">
        <v>655</v>
      </c>
      <c r="E149" s="4" t="s">
        <v>220</v>
      </c>
      <c r="F149" s="4" t="s">
        <v>226</v>
      </c>
      <c r="G149" s="4" t="s">
        <v>46</v>
      </c>
      <c r="H149" s="5" t="str">
        <f>HYPERLINK("https://www.airitibooks.com/Detail/Detail?PublicationID=P20190531005", "https://www.airitibooks.com/Detail/Detail?PublicationID=P20190531005")</f>
        <v>https://www.airitibooks.com/Detail/Detail?PublicationID=P20190531005</v>
      </c>
    </row>
    <row r="150" spans="1:8" ht="21" customHeight="1">
      <c r="A150" s="4" t="s">
        <v>656</v>
      </c>
      <c r="B150" s="4" t="s">
        <v>657</v>
      </c>
      <c r="C150" s="4" t="s">
        <v>658</v>
      </c>
      <c r="D150" s="4" t="s">
        <v>659</v>
      </c>
      <c r="E150" s="4" t="s">
        <v>220</v>
      </c>
      <c r="F150" s="4" t="s">
        <v>142</v>
      </c>
      <c r="G150" s="4" t="s">
        <v>167</v>
      </c>
      <c r="H150" s="5" t="str">
        <f>HYPERLINK("https://www.airitibooks.com/Detail/Detail?PublicationID=P20190531015", "https://www.airitibooks.com/Detail/Detail?PublicationID=P20190531015")</f>
        <v>https://www.airitibooks.com/Detail/Detail?PublicationID=P20190531015</v>
      </c>
    </row>
    <row r="151" spans="1:8" ht="21" customHeight="1">
      <c r="A151" s="4" t="s">
        <v>660</v>
      </c>
      <c r="B151" s="4" t="s">
        <v>661</v>
      </c>
      <c r="C151" s="4" t="s">
        <v>662</v>
      </c>
      <c r="D151" s="4" t="s">
        <v>663</v>
      </c>
      <c r="E151" s="4" t="s">
        <v>220</v>
      </c>
      <c r="F151" s="4" t="s">
        <v>142</v>
      </c>
      <c r="G151" s="4" t="s">
        <v>407</v>
      </c>
      <c r="H151" s="5" t="str">
        <f>HYPERLINK("https://www.airitibooks.com/Detail/Detail?PublicationID=P20190531133", "https://www.airitibooks.com/Detail/Detail?PublicationID=P20190531133")</f>
        <v>https://www.airitibooks.com/Detail/Detail?PublicationID=P20190531133</v>
      </c>
    </row>
    <row r="152" spans="1:8" ht="21" customHeight="1">
      <c r="A152" s="4" t="s">
        <v>664</v>
      </c>
      <c r="B152" s="4" t="s">
        <v>665</v>
      </c>
      <c r="C152" s="4" t="s">
        <v>666</v>
      </c>
      <c r="D152" s="4" t="s">
        <v>667</v>
      </c>
      <c r="E152" s="4" t="s">
        <v>406</v>
      </c>
      <c r="F152" s="4" t="s">
        <v>153</v>
      </c>
      <c r="G152" s="4" t="s">
        <v>182</v>
      </c>
      <c r="H152" s="5" t="str">
        <f>HYPERLINK("https://www.airitibooks.com/Detail/Detail?PublicationID=P20190531149", "https://www.airitibooks.com/Detail/Detail?PublicationID=P20190531149")</f>
        <v>https://www.airitibooks.com/Detail/Detail?PublicationID=P20190531149</v>
      </c>
    </row>
    <row r="153" spans="1:8" ht="21" customHeight="1">
      <c r="A153" s="4" t="s">
        <v>668</v>
      </c>
      <c r="B153" s="4" t="s">
        <v>669</v>
      </c>
      <c r="C153" s="4" t="s">
        <v>666</v>
      </c>
      <c r="D153" s="4" t="s">
        <v>37</v>
      </c>
      <c r="E153" s="4" t="s">
        <v>127</v>
      </c>
      <c r="F153" s="4" t="s">
        <v>226</v>
      </c>
      <c r="G153" s="4" t="s">
        <v>264</v>
      </c>
      <c r="H153" s="5" t="str">
        <f>HYPERLINK("https://www.airitibooks.com/Detail/Detail?PublicationID=P20190531152", "https://www.airitibooks.com/Detail/Detail?PublicationID=P20190531152")</f>
        <v>https://www.airitibooks.com/Detail/Detail?PublicationID=P20190531152</v>
      </c>
    </row>
    <row r="154" spans="1:8" ht="21" customHeight="1">
      <c r="A154" s="4" t="s">
        <v>670</v>
      </c>
      <c r="B154" s="4" t="s">
        <v>671</v>
      </c>
      <c r="C154" s="4" t="s">
        <v>375</v>
      </c>
      <c r="D154" s="4" t="s">
        <v>672</v>
      </c>
      <c r="E154" s="4" t="s">
        <v>127</v>
      </c>
      <c r="F154" s="4" t="s">
        <v>142</v>
      </c>
      <c r="G154" s="4" t="s">
        <v>240</v>
      </c>
      <c r="H154" s="5" t="str">
        <f>HYPERLINK("https://www.airitibooks.com/Detail/Detail?PublicationID=P20190531176", "https://www.airitibooks.com/Detail/Detail?PublicationID=P20190531176")</f>
        <v>https://www.airitibooks.com/Detail/Detail?PublicationID=P20190531176</v>
      </c>
    </row>
    <row r="155" spans="1:8" ht="21" customHeight="1">
      <c r="A155" s="4" t="s">
        <v>673</v>
      </c>
      <c r="B155" s="4" t="s">
        <v>674</v>
      </c>
      <c r="C155" s="4" t="s">
        <v>357</v>
      </c>
      <c r="D155" s="4" t="s">
        <v>675</v>
      </c>
      <c r="E155" s="4" t="s">
        <v>127</v>
      </c>
      <c r="F155" s="4" t="s">
        <v>153</v>
      </c>
      <c r="G155" s="4" t="s">
        <v>154</v>
      </c>
      <c r="H155" s="5" t="str">
        <f>HYPERLINK("https://www.airitibooks.com/Detail/Detail?PublicationID=P20190606045", "https://www.airitibooks.com/Detail/Detail?PublicationID=P20190606045")</f>
        <v>https://www.airitibooks.com/Detail/Detail?PublicationID=P20190606045</v>
      </c>
    </row>
    <row r="156" spans="1:8" ht="21" customHeight="1">
      <c r="A156" s="4" t="s">
        <v>676</v>
      </c>
      <c r="B156" s="4" t="s">
        <v>677</v>
      </c>
      <c r="C156" s="4" t="s">
        <v>678</v>
      </c>
      <c r="D156" s="4" t="s">
        <v>679</v>
      </c>
      <c r="E156" s="4" t="s">
        <v>220</v>
      </c>
      <c r="F156" s="4" t="s">
        <v>62</v>
      </c>
      <c r="G156" s="4" t="s">
        <v>138</v>
      </c>
      <c r="H156" s="5" t="str">
        <f>HYPERLINK("https://www.airitibooks.com/Detail/Detail?PublicationID=P20190606065", "https://www.airitibooks.com/Detail/Detail?PublicationID=P20190606065")</f>
        <v>https://www.airitibooks.com/Detail/Detail?PublicationID=P20190606065</v>
      </c>
    </row>
    <row r="157" spans="1:8" ht="21" customHeight="1">
      <c r="A157" s="4" t="s">
        <v>680</v>
      </c>
      <c r="B157" s="4" t="s">
        <v>681</v>
      </c>
      <c r="C157" s="4" t="s">
        <v>203</v>
      </c>
      <c r="D157" s="4" t="s">
        <v>682</v>
      </c>
      <c r="E157" s="4" t="s">
        <v>220</v>
      </c>
      <c r="F157" s="4" t="s">
        <v>62</v>
      </c>
      <c r="G157" s="4" t="s">
        <v>138</v>
      </c>
      <c r="H157" s="5" t="str">
        <f>HYPERLINK("https://www.airitibooks.com/Detail/Detail?PublicationID=P20190606071", "https://www.airitibooks.com/Detail/Detail?PublicationID=P20190606071")</f>
        <v>https://www.airitibooks.com/Detail/Detail?PublicationID=P20190606071</v>
      </c>
    </row>
    <row r="158" spans="1:8" ht="21" customHeight="1">
      <c r="A158" s="4" t="s">
        <v>683</v>
      </c>
      <c r="B158" s="4" t="s">
        <v>684</v>
      </c>
      <c r="C158" s="4" t="s">
        <v>203</v>
      </c>
      <c r="D158" s="4" t="s">
        <v>685</v>
      </c>
      <c r="E158" s="4" t="s">
        <v>406</v>
      </c>
      <c r="F158" s="4" t="s">
        <v>153</v>
      </c>
      <c r="G158" s="4" t="s">
        <v>182</v>
      </c>
      <c r="H158" s="5" t="str">
        <f>HYPERLINK("https://www.airitibooks.com/Detail/Detail?PublicationID=P20190606073", "https://www.airitibooks.com/Detail/Detail?PublicationID=P20190606073")</f>
        <v>https://www.airitibooks.com/Detail/Detail?PublicationID=P20190606073</v>
      </c>
    </row>
    <row r="159" spans="1:8" ht="21" customHeight="1">
      <c r="A159" s="4" t="s">
        <v>686</v>
      </c>
      <c r="B159" s="4" t="s">
        <v>687</v>
      </c>
      <c r="C159" s="4" t="s">
        <v>203</v>
      </c>
      <c r="D159" s="4" t="s">
        <v>688</v>
      </c>
      <c r="E159" s="4" t="s">
        <v>406</v>
      </c>
      <c r="F159" s="4" t="s">
        <v>62</v>
      </c>
      <c r="G159" s="4" t="s">
        <v>138</v>
      </c>
      <c r="H159" s="5" t="str">
        <f>HYPERLINK("https://www.airitibooks.com/Detail/Detail?PublicationID=P20190606074", "https://www.airitibooks.com/Detail/Detail?PublicationID=P20190606074")</f>
        <v>https://www.airitibooks.com/Detail/Detail?PublicationID=P20190606074</v>
      </c>
    </row>
    <row r="160" spans="1:8" ht="21" customHeight="1">
      <c r="A160" s="4" t="s">
        <v>689</v>
      </c>
      <c r="B160" s="4" t="s">
        <v>690</v>
      </c>
      <c r="C160" s="4" t="s">
        <v>8</v>
      </c>
      <c r="D160" s="4" t="s">
        <v>691</v>
      </c>
      <c r="E160" s="4" t="s">
        <v>127</v>
      </c>
      <c r="F160" s="4" t="s">
        <v>153</v>
      </c>
      <c r="G160" s="4" t="s">
        <v>154</v>
      </c>
      <c r="H160" s="5" t="str">
        <f>HYPERLINK("https://www.airitibooks.com/Detail/Detail?PublicationID=P20190606090", "https://www.airitibooks.com/Detail/Detail?PublicationID=P20190606090")</f>
        <v>https://www.airitibooks.com/Detail/Detail?PublicationID=P20190606090</v>
      </c>
    </row>
    <row r="161" spans="1:8" ht="21" customHeight="1">
      <c r="A161" s="4" t="s">
        <v>692</v>
      </c>
      <c r="B161" s="4" t="s">
        <v>693</v>
      </c>
      <c r="C161" s="4" t="s">
        <v>8</v>
      </c>
      <c r="D161" s="4" t="s">
        <v>694</v>
      </c>
      <c r="E161" s="4" t="s">
        <v>220</v>
      </c>
      <c r="F161" s="4" t="s">
        <v>153</v>
      </c>
      <c r="G161" s="4" t="s">
        <v>182</v>
      </c>
      <c r="H161" s="5" t="str">
        <f>HYPERLINK("https://www.airitibooks.com/Detail/Detail?PublicationID=P20190606096", "https://www.airitibooks.com/Detail/Detail?PublicationID=P20190606096")</f>
        <v>https://www.airitibooks.com/Detail/Detail?PublicationID=P20190606096</v>
      </c>
    </row>
    <row r="162" spans="1:8" ht="21" customHeight="1">
      <c r="A162" s="4" t="s">
        <v>695</v>
      </c>
      <c r="B162" s="4" t="s">
        <v>696</v>
      </c>
      <c r="C162" s="4" t="s">
        <v>397</v>
      </c>
      <c r="D162" s="4" t="s">
        <v>697</v>
      </c>
      <c r="E162" s="4" t="s">
        <v>127</v>
      </c>
      <c r="F162" s="4" t="s">
        <v>142</v>
      </c>
      <c r="G162" s="4" t="s">
        <v>167</v>
      </c>
      <c r="H162" s="5" t="str">
        <f>HYPERLINK("https://www.airitibooks.com/Detail/Detail?PublicationID=P20190606115", "https://www.airitibooks.com/Detail/Detail?PublicationID=P20190606115")</f>
        <v>https://www.airitibooks.com/Detail/Detail?PublicationID=P20190606115</v>
      </c>
    </row>
    <row r="163" spans="1:8" ht="21" customHeight="1">
      <c r="A163" s="4" t="s">
        <v>698</v>
      </c>
      <c r="B163" s="4" t="s">
        <v>699</v>
      </c>
      <c r="C163" s="4" t="s">
        <v>700</v>
      </c>
      <c r="D163" s="4" t="s">
        <v>701</v>
      </c>
      <c r="E163" s="4" t="s">
        <v>220</v>
      </c>
      <c r="F163" s="4" t="s">
        <v>226</v>
      </c>
      <c r="G163" s="4" t="s">
        <v>264</v>
      </c>
      <c r="H163" s="5" t="str">
        <f>HYPERLINK("https://www.airitibooks.com/Detail/Detail?PublicationID=P20190606189", "https://www.airitibooks.com/Detail/Detail?PublicationID=P20190606189")</f>
        <v>https://www.airitibooks.com/Detail/Detail?PublicationID=P20190606189</v>
      </c>
    </row>
    <row r="164" spans="1:8" ht="21" customHeight="1">
      <c r="A164" s="4" t="s">
        <v>702</v>
      </c>
      <c r="B164" s="4" t="s">
        <v>703</v>
      </c>
      <c r="C164" s="4" t="s">
        <v>480</v>
      </c>
      <c r="D164" s="4" t="s">
        <v>704</v>
      </c>
      <c r="E164" s="4" t="s">
        <v>406</v>
      </c>
      <c r="F164" s="4" t="s">
        <v>62</v>
      </c>
      <c r="G164" s="4" t="s">
        <v>216</v>
      </c>
      <c r="H164" s="5" t="str">
        <f>HYPERLINK("https://www.airitibooks.com/Detail/Detail?PublicationID=P20190614010", "https://www.airitibooks.com/Detail/Detail?PublicationID=P20190614010")</f>
        <v>https://www.airitibooks.com/Detail/Detail?PublicationID=P20190614010</v>
      </c>
    </row>
    <row r="165" spans="1:8" ht="21" customHeight="1">
      <c r="A165" s="4" t="s">
        <v>705</v>
      </c>
      <c r="B165" s="4" t="s">
        <v>706</v>
      </c>
      <c r="C165" s="4" t="s">
        <v>480</v>
      </c>
      <c r="D165" s="4" t="s">
        <v>707</v>
      </c>
      <c r="E165" s="4" t="s">
        <v>406</v>
      </c>
      <c r="F165" s="4" t="s">
        <v>62</v>
      </c>
      <c r="G165" s="4" t="s">
        <v>216</v>
      </c>
      <c r="H165" s="5" t="str">
        <f>HYPERLINK("https://www.airitibooks.com/Detail/Detail?PublicationID=P20190614011", "https://www.airitibooks.com/Detail/Detail?PublicationID=P20190614011")</f>
        <v>https://www.airitibooks.com/Detail/Detail?PublicationID=P20190614011</v>
      </c>
    </row>
    <row r="166" spans="1:8" ht="21" customHeight="1">
      <c r="A166" s="4" t="s">
        <v>708</v>
      </c>
      <c r="B166" s="4" t="s">
        <v>709</v>
      </c>
      <c r="C166" s="4" t="s">
        <v>710</v>
      </c>
      <c r="D166" s="4" t="s">
        <v>82</v>
      </c>
      <c r="E166" s="4" t="s">
        <v>406</v>
      </c>
      <c r="F166" s="4" t="s">
        <v>62</v>
      </c>
      <c r="G166" s="4" t="s">
        <v>216</v>
      </c>
      <c r="H166" s="5" t="str">
        <f>HYPERLINK("https://www.airitibooks.com/Detail/Detail?PublicationID=P20190614014", "https://www.airitibooks.com/Detail/Detail?PublicationID=P20190614014")</f>
        <v>https://www.airitibooks.com/Detail/Detail?PublicationID=P20190614014</v>
      </c>
    </row>
    <row r="167" spans="1:8" ht="21" customHeight="1">
      <c r="A167" s="4" t="s">
        <v>711</v>
      </c>
      <c r="B167" s="4" t="s">
        <v>712</v>
      </c>
      <c r="C167" s="4" t="s">
        <v>710</v>
      </c>
      <c r="D167" s="4" t="s">
        <v>713</v>
      </c>
      <c r="E167" s="4" t="s">
        <v>406</v>
      </c>
      <c r="F167" s="4" t="s">
        <v>62</v>
      </c>
      <c r="G167" s="4" t="s">
        <v>216</v>
      </c>
      <c r="H167" s="5" t="str">
        <f>HYPERLINK("https://www.airitibooks.com/Detail/Detail?PublicationID=P20190614016", "https://www.airitibooks.com/Detail/Detail?PublicationID=P20190614016")</f>
        <v>https://www.airitibooks.com/Detail/Detail?PublicationID=P20190614016</v>
      </c>
    </row>
    <row r="168" spans="1:8" ht="21" customHeight="1">
      <c r="A168" s="4" t="s">
        <v>110</v>
      </c>
      <c r="B168" s="4" t="s">
        <v>714</v>
      </c>
      <c r="C168" s="4" t="s">
        <v>715</v>
      </c>
      <c r="D168" s="4" t="s">
        <v>111</v>
      </c>
      <c r="E168" s="4" t="s">
        <v>127</v>
      </c>
      <c r="F168" s="4" t="s">
        <v>133</v>
      </c>
      <c r="G168" s="4" t="s">
        <v>134</v>
      </c>
      <c r="H168" s="5" t="str">
        <f>HYPERLINK("https://www.airitibooks.com/Detail/Detail?PublicationID=P20190614074", "https://www.airitibooks.com/Detail/Detail?PublicationID=P20190614074")</f>
        <v>https://www.airitibooks.com/Detail/Detail?PublicationID=P20190614074</v>
      </c>
    </row>
    <row r="169" spans="1:8" ht="21" customHeight="1">
      <c r="A169" s="4" t="s">
        <v>716</v>
      </c>
      <c r="B169" s="4" t="s">
        <v>717</v>
      </c>
      <c r="C169" s="4" t="s">
        <v>275</v>
      </c>
      <c r="D169" s="4" t="s">
        <v>718</v>
      </c>
      <c r="E169" s="4" t="s">
        <v>406</v>
      </c>
      <c r="F169" s="4" t="s">
        <v>153</v>
      </c>
      <c r="G169" s="4" t="s">
        <v>154</v>
      </c>
      <c r="H169" s="5" t="str">
        <f>HYPERLINK("https://www.airitibooks.com/Detail/Detail?PublicationID=P20190614196", "https://www.airitibooks.com/Detail/Detail?PublicationID=P20190614196")</f>
        <v>https://www.airitibooks.com/Detail/Detail?PublicationID=P20190614196</v>
      </c>
    </row>
    <row r="170" spans="1:8" ht="21" customHeight="1">
      <c r="A170" s="4" t="s">
        <v>719</v>
      </c>
      <c r="B170" s="4" t="s">
        <v>720</v>
      </c>
      <c r="C170" s="4" t="s">
        <v>721</v>
      </c>
      <c r="D170" s="4" t="s">
        <v>36</v>
      </c>
      <c r="E170" s="4" t="s">
        <v>220</v>
      </c>
      <c r="F170" s="4" t="s">
        <v>142</v>
      </c>
      <c r="G170" s="4" t="s">
        <v>407</v>
      </c>
      <c r="H170" s="5" t="str">
        <f>HYPERLINK("https://www.airitibooks.com/Detail/Detail?PublicationID=P20190614231", "https://www.airitibooks.com/Detail/Detail?PublicationID=P20190614231")</f>
        <v>https://www.airitibooks.com/Detail/Detail?PublicationID=P20190614231</v>
      </c>
    </row>
    <row r="171" spans="1:8" ht="21" customHeight="1">
      <c r="A171" s="4" t="s">
        <v>722</v>
      </c>
      <c r="B171" s="4" t="s">
        <v>723</v>
      </c>
      <c r="C171" s="4" t="s">
        <v>721</v>
      </c>
      <c r="D171" s="4" t="s">
        <v>724</v>
      </c>
      <c r="E171" s="4" t="s">
        <v>123</v>
      </c>
      <c r="F171" s="4" t="s">
        <v>142</v>
      </c>
      <c r="G171" s="4" t="s">
        <v>407</v>
      </c>
      <c r="H171" s="5" t="str">
        <f>HYPERLINK("https://www.airitibooks.com/Detail/Detail?PublicationID=P20190614232", "https://www.airitibooks.com/Detail/Detail?PublicationID=P20190614232")</f>
        <v>https://www.airitibooks.com/Detail/Detail?PublicationID=P20190614232</v>
      </c>
    </row>
    <row r="172" spans="1:8" ht="21" customHeight="1">
      <c r="A172" s="4" t="s">
        <v>725</v>
      </c>
      <c r="B172" s="4" t="s">
        <v>726</v>
      </c>
      <c r="C172" s="4" t="s">
        <v>271</v>
      </c>
      <c r="D172" s="4" t="s">
        <v>727</v>
      </c>
      <c r="E172" s="4" t="s">
        <v>220</v>
      </c>
      <c r="F172" s="4" t="s">
        <v>153</v>
      </c>
      <c r="G172" s="4" t="s">
        <v>182</v>
      </c>
      <c r="H172" s="5" t="str">
        <f>HYPERLINK("https://www.airitibooks.com/Detail/Detail?PublicationID=P20190620022", "https://www.airitibooks.com/Detail/Detail?PublicationID=P20190620022")</f>
        <v>https://www.airitibooks.com/Detail/Detail?PublicationID=P20190620022</v>
      </c>
    </row>
    <row r="173" spans="1:8" ht="21" customHeight="1">
      <c r="A173" s="4" t="s">
        <v>728</v>
      </c>
      <c r="B173" s="4" t="s">
        <v>729</v>
      </c>
      <c r="C173" s="4" t="s">
        <v>271</v>
      </c>
      <c r="D173" s="4" t="s">
        <v>276</v>
      </c>
      <c r="E173" s="4" t="s">
        <v>406</v>
      </c>
      <c r="F173" s="4" t="s">
        <v>153</v>
      </c>
      <c r="G173" s="4" t="s">
        <v>154</v>
      </c>
      <c r="H173" s="5" t="str">
        <f>HYPERLINK("https://www.airitibooks.com/Detail/Detail?PublicationID=P20190620027", "https://www.airitibooks.com/Detail/Detail?PublicationID=P20190620027")</f>
        <v>https://www.airitibooks.com/Detail/Detail?PublicationID=P20190620027</v>
      </c>
    </row>
    <row r="174" spans="1:8" ht="21" customHeight="1">
      <c r="A174" s="4" t="s">
        <v>730</v>
      </c>
      <c r="B174" s="4" t="s">
        <v>731</v>
      </c>
      <c r="C174" s="4" t="s">
        <v>271</v>
      </c>
      <c r="D174" s="4" t="s">
        <v>732</v>
      </c>
      <c r="E174" s="4" t="s">
        <v>406</v>
      </c>
      <c r="F174" s="4" t="s">
        <v>62</v>
      </c>
      <c r="G174" s="4" t="s">
        <v>171</v>
      </c>
      <c r="H174" s="5" t="str">
        <f>HYPERLINK("https://www.airitibooks.com/Detail/Detail?PublicationID=P20190620029", "https://www.airitibooks.com/Detail/Detail?PublicationID=P20190620029")</f>
        <v>https://www.airitibooks.com/Detail/Detail?PublicationID=P20190620029</v>
      </c>
    </row>
    <row r="175" spans="1:8" ht="21" customHeight="1">
      <c r="A175" s="4" t="s">
        <v>733</v>
      </c>
      <c r="B175" s="4" t="s">
        <v>734</v>
      </c>
      <c r="C175" s="4" t="s">
        <v>385</v>
      </c>
      <c r="D175" s="4" t="s">
        <v>735</v>
      </c>
      <c r="E175" s="4" t="s">
        <v>406</v>
      </c>
      <c r="F175" s="4" t="s">
        <v>153</v>
      </c>
      <c r="G175" s="4" t="s">
        <v>154</v>
      </c>
      <c r="H175" s="5" t="str">
        <f>HYPERLINK("https://www.airitibooks.com/Detail/Detail?PublicationID=P20190620053", "https://www.airitibooks.com/Detail/Detail?PublicationID=P20190620053")</f>
        <v>https://www.airitibooks.com/Detail/Detail?PublicationID=P20190620053</v>
      </c>
    </row>
    <row r="176" spans="1:8" ht="21" customHeight="1">
      <c r="A176" s="4" t="s">
        <v>736</v>
      </c>
      <c r="B176" s="4" t="s">
        <v>737</v>
      </c>
      <c r="C176" s="4" t="s">
        <v>385</v>
      </c>
      <c r="D176" s="4" t="s">
        <v>738</v>
      </c>
      <c r="E176" s="4" t="s">
        <v>406</v>
      </c>
      <c r="F176" s="4" t="s">
        <v>153</v>
      </c>
      <c r="G176" s="4" t="s">
        <v>182</v>
      </c>
      <c r="H176" s="5" t="str">
        <f>HYPERLINK("https://www.airitibooks.com/Detail/Detail?PublicationID=P20190620054", "https://www.airitibooks.com/Detail/Detail?PublicationID=P20190620054")</f>
        <v>https://www.airitibooks.com/Detail/Detail?PublicationID=P20190620054</v>
      </c>
    </row>
    <row r="177" spans="1:8" ht="21" customHeight="1">
      <c r="A177" s="4" t="s">
        <v>739</v>
      </c>
      <c r="B177" s="4" t="s">
        <v>740</v>
      </c>
      <c r="C177" s="4" t="s">
        <v>385</v>
      </c>
      <c r="D177" s="4" t="s">
        <v>741</v>
      </c>
      <c r="E177" s="4" t="s">
        <v>406</v>
      </c>
      <c r="F177" s="4" t="s">
        <v>153</v>
      </c>
      <c r="G177" s="4" t="s">
        <v>154</v>
      </c>
      <c r="H177" s="5" t="str">
        <f>HYPERLINK("https://www.airitibooks.com/Detail/Detail?PublicationID=P20190620055", "https://www.airitibooks.com/Detail/Detail?PublicationID=P20190620055")</f>
        <v>https://www.airitibooks.com/Detail/Detail?PublicationID=P20190620055</v>
      </c>
    </row>
    <row r="178" spans="1:8" ht="21" customHeight="1">
      <c r="A178" s="4" t="s">
        <v>742</v>
      </c>
      <c r="B178" s="4" t="s">
        <v>743</v>
      </c>
      <c r="C178" s="4" t="s">
        <v>385</v>
      </c>
      <c r="D178" s="4" t="s">
        <v>744</v>
      </c>
      <c r="E178" s="4" t="s">
        <v>406</v>
      </c>
      <c r="F178" s="4" t="s">
        <v>153</v>
      </c>
      <c r="G178" s="4" t="s">
        <v>154</v>
      </c>
      <c r="H178" s="5" t="str">
        <f>HYPERLINK("https://www.airitibooks.com/Detail/Detail?PublicationID=P20190620059", "https://www.airitibooks.com/Detail/Detail?PublicationID=P20190620059")</f>
        <v>https://www.airitibooks.com/Detail/Detail?PublicationID=P20190620059</v>
      </c>
    </row>
    <row r="179" spans="1:8" ht="21" customHeight="1">
      <c r="A179" s="4" t="s">
        <v>745</v>
      </c>
      <c r="B179" s="4" t="s">
        <v>746</v>
      </c>
      <c r="C179" s="4" t="s">
        <v>678</v>
      </c>
      <c r="D179" s="4" t="s">
        <v>747</v>
      </c>
      <c r="E179" s="4" t="s">
        <v>406</v>
      </c>
      <c r="F179" s="4" t="s">
        <v>153</v>
      </c>
      <c r="G179" s="4" t="s">
        <v>154</v>
      </c>
      <c r="H179" s="5" t="str">
        <f>HYPERLINK("https://www.airitibooks.com/Detail/Detail?PublicationID=P20190620062", "https://www.airitibooks.com/Detail/Detail?PublicationID=P20190620062")</f>
        <v>https://www.airitibooks.com/Detail/Detail?PublicationID=P20190620062</v>
      </c>
    </row>
    <row r="180" spans="1:8" ht="21" customHeight="1">
      <c r="A180" s="4" t="s">
        <v>748</v>
      </c>
      <c r="B180" s="4" t="s">
        <v>749</v>
      </c>
      <c r="C180" s="4" t="s">
        <v>392</v>
      </c>
      <c r="D180" s="4" t="s">
        <v>750</v>
      </c>
      <c r="E180" s="4" t="s">
        <v>406</v>
      </c>
      <c r="F180" s="4" t="s">
        <v>133</v>
      </c>
      <c r="G180" s="4" t="s">
        <v>751</v>
      </c>
      <c r="H180" s="5" t="str">
        <f>HYPERLINK("https://www.airitibooks.com/Detail/Detail?PublicationID=P20190620081", "https://www.airitibooks.com/Detail/Detail?PublicationID=P20190620081")</f>
        <v>https://www.airitibooks.com/Detail/Detail?PublicationID=P20190620081</v>
      </c>
    </row>
    <row r="181" spans="1:8" ht="21" customHeight="1">
      <c r="A181" s="4" t="s">
        <v>752</v>
      </c>
      <c r="B181" s="4" t="s">
        <v>753</v>
      </c>
      <c r="C181" s="4" t="s">
        <v>392</v>
      </c>
      <c r="D181" s="4" t="s">
        <v>754</v>
      </c>
      <c r="E181" s="4" t="s">
        <v>406</v>
      </c>
      <c r="F181" s="4" t="s">
        <v>128</v>
      </c>
      <c r="G181" s="4" t="s">
        <v>755</v>
      </c>
      <c r="H181" s="5" t="str">
        <f>HYPERLINK("https://www.airitibooks.com/Detail/Detail?PublicationID=P20190620083", "https://www.airitibooks.com/Detail/Detail?PublicationID=P20190620083")</f>
        <v>https://www.airitibooks.com/Detail/Detail?PublicationID=P20190620083</v>
      </c>
    </row>
    <row r="182" spans="1:8" ht="21" customHeight="1">
      <c r="A182" s="4" t="s">
        <v>756</v>
      </c>
      <c r="B182" s="4" t="s">
        <v>757</v>
      </c>
      <c r="C182" s="4" t="s">
        <v>392</v>
      </c>
      <c r="D182" s="4" t="s">
        <v>758</v>
      </c>
      <c r="E182" s="4" t="s">
        <v>406</v>
      </c>
      <c r="F182" s="4" t="s">
        <v>128</v>
      </c>
      <c r="G182" s="4" t="s">
        <v>759</v>
      </c>
      <c r="H182" s="5" t="str">
        <f>HYPERLINK("https://www.airitibooks.com/Detail/Detail?PublicationID=P20190620084", "https://www.airitibooks.com/Detail/Detail?PublicationID=P20190620084")</f>
        <v>https://www.airitibooks.com/Detail/Detail?PublicationID=P20190620084</v>
      </c>
    </row>
    <row r="183" spans="1:8" ht="21" customHeight="1">
      <c r="A183" s="4" t="s">
        <v>760</v>
      </c>
      <c r="B183" s="4" t="s">
        <v>761</v>
      </c>
      <c r="C183" s="4" t="s">
        <v>392</v>
      </c>
      <c r="D183" s="4" t="s">
        <v>750</v>
      </c>
      <c r="E183" s="4" t="s">
        <v>406</v>
      </c>
      <c r="F183" s="4" t="s">
        <v>133</v>
      </c>
      <c r="G183" s="4" t="s">
        <v>133</v>
      </c>
      <c r="H183" s="5" t="str">
        <f>HYPERLINK("https://www.airitibooks.com/Detail/Detail?PublicationID=P20190620086", "https://www.airitibooks.com/Detail/Detail?PublicationID=P20190620086")</f>
        <v>https://www.airitibooks.com/Detail/Detail?PublicationID=P20190620086</v>
      </c>
    </row>
    <row r="184" spans="1:8" ht="21" customHeight="1">
      <c r="A184" s="4" t="s">
        <v>762</v>
      </c>
      <c r="B184" s="4" t="s">
        <v>763</v>
      </c>
      <c r="C184" s="4" t="s">
        <v>392</v>
      </c>
      <c r="D184" s="4" t="s">
        <v>764</v>
      </c>
      <c r="E184" s="4" t="s">
        <v>406</v>
      </c>
      <c r="F184" s="4" t="s">
        <v>765</v>
      </c>
      <c r="G184" s="4" t="s">
        <v>766</v>
      </c>
      <c r="H184" s="5" t="str">
        <f>HYPERLINK("https://www.airitibooks.com/Detail/Detail?PublicationID=P20190620088", "https://www.airitibooks.com/Detail/Detail?PublicationID=P20190620088")</f>
        <v>https://www.airitibooks.com/Detail/Detail?PublicationID=P20190620088</v>
      </c>
    </row>
    <row r="185" spans="1:8" ht="21" customHeight="1">
      <c r="A185" s="4" t="s">
        <v>767</v>
      </c>
      <c r="B185" s="4" t="s">
        <v>768</v>
      </c>
      <c r="C185" s="4" t="s">
        <v>769</v>
      </c>
      <c r="D185" s="4" t="s">
        <v>770</v>
      </c>
      <c r="E185" s="4" t="s">
        <v>220</v>
      </c>
      <c r="F185" s="4" t="s">
        <v>142</v>
      </c>
      <c r="G185" s="4" t="s">
        <v>387</v>
      </c>
      <c r="H185" s="5" t="str">
        <f>HYPERLINK("https://www.airitibooks.com/Detail/Detail?PublicationID=P20190620128", "https://www.airitibooks.com/Detail/Detail?PublicationID=P20190620128")</f>
        <v>https://www.airitibooks.com/Detail/Detail?PublicationID=P20190620128</v>
      </c>
    </row>
    <row r="186" spans="1:8" ht="21" customHeight="1">
      <c r="A186" s="4" t="s">
        <v>771</v>
      </c>
      <c r="B186" s="4" t="s">
        <v>772</v>
      </c>
      <c r="C186" s="4" t="s">
        <v>773</v>
      </c>
      <c r="D186" s="4" t="s">
        <v>774</v>
      </c>
      <c r="E186" s="4" t="s">
        <v>406</v>
      </c>
      <c r="F186" s="4" t="s">
        <v>176</v>
      </c>
      <c r="G186" s="4" t="s">
        <v>775</v>
      </c>
      <c r="H186" s="5" t="str">
        <f>HYPERLINK("https://www.airitibooks.com/Detail/Detail?PublicationID=P20190705012", "https://www.airitibooks.com/Detail/Detail?PublicationID=P20190705012")</f>
        <v>https://www.airitibooks.com/Detail/Detail?PublicationID=P20190705012</v>
      </c>
    </row>
    <row r="187" spans="1:8" ht="21" customHeight="1">
      <c r="A187" s="4" t="s">
        <v>776</v>
      </c>
      <c r="B187" s="4" t="s">
        <v>777</v>
      </c>
      <c r="C187" s="4" t="s">
        <v>778</v>
      </c>
      <c r="D187" s="4" t="s">
        <v>779</v>
      </c>
      <c r="E187" s="4" t="s">
        <v>406</v>
      </c>
      <c r="F187" s="4" t="s">
        <v>62</v>
      </c>
      <c r="G187" s="4" t="s">
        <v>299</v>
      </c>
      <c r="H187" s="5" t="str">
        <f>HYPERLINK("https://www.airitibooks.com/Detail/Detail?PublicationID=P20190705016", "https://www.airitibooks.com/Detail/Detail?PublicationID=P20190705016")</f>
        <v>https://www.airitibooks.com/Detail/Detail?PublicationID=P20190705016</v>
      </c>
    </row>
    <row r="188" spans="1:8" ht="21" customHeight="1">
      <c r="A188" s="4" t="s">
        <v>780</v>
      </c>
      <c r="B188" s="4" t="s">
        <v>781</v>
      </c>
      <c r="C188" s="4" t="s">
        <v>782</v>
      </c>
      <c r="D188" s="4" t="s">
        <v>783</v>
      </c>
      <c r="E188" s="4" t="s">
        <v>406</v>
      </c>
      <c r="F188" s="4" t="s">
        <v>142</v>
      </c>
      <c r="G188" s="4" t="s">
        <v>167</v>
      </c>
      <c r="H188" s="5" t="str">
        <f>HYPERLINK("https://www.airitibooks.com/Detail/Detail?PublicationID=P20190705029", "https://www.airitibooks.com/Detail/Detail?PublicationID=P20190705029")</f>
        <v>https://www.airitibooks.com/Detail/Detail?PublicationID=P20190705029</v>
      </c>
    </row>
    <row r="189" spans="1:8" ht="21" customHeight="1">
      <c r="A189" s="4" t="s">
        <v>784</v>
      </c>
      <c r="B189" s="4" t="s">
        <v>785</v>
      </c>
      <c r="C189" s="4" t="s">
        <v>721</v>
      </c>
      <c r="D189" s="4" t="s">
        <v>786</v>
      </c>
      <c r="E189" s="4" t="s">
        <v>127</v>
      </c>
      <c r="F189" s="4" t="s">
        <v>142</v>
      </c>
      <c r="G189" s="4" t="s">
        <v>407</v>
      </c>
      <c r="H189" s="5" t="str">
        <f>HYPERLINK("https://www.airitibooks.com/Detail/Detail?PublicationID=P20190705035", "https://www.airitibooks.com/Detail/Detail?PublicationID=P20190705035")</f>
        <v>https://www.airitibooks.com/Detail/Detail?PublicationID=P20190705035</v>
      </c>
    </row>
    <row r="190" spans="1:8" ht="21" customHeight="1">
      <c r="A190" s="4" t="s">
        <v>787</v>
      </c>
      <c r="B190" s="4" t="s">
        <v>788</v>
      </c>
      <c r="C190" s="4" t="s">
        <v>583</v>
      </c>
      <c r="D190" s="4" t="s">
        <v>789</v>
      </c>
      <c r="E190" s="4" t="s">
        <v>406</v>
      </c>
      <c r="F190" s="4" t="s">
        <v>226</v>
      </c>
      <c r="G190" s="4" t="s">
        <v>380</v>
      </c>
      <c r="H190" s="5" t="str">
        <f>HYPERLINK("https://www.airitibooks.com/Detail/Detail?PublicationID=P20190705077", "https://www.airitibooks.com/Detail/Detail?PublicationID=P20190705077")</f>
        <v>https://www.airitibooks.com/Detail/Detail?PublicationID=P20190705077</v>
      </c>
    </row>
    <row r="191" spans="1:8" ht="21" customHeight="1">
      <c r="A191" s="4" t="s">
        <v>790</v>
      </c>
      <c r="B191" s="4" t="s">
        <v>791</v>
      </c>
      <c r="C191" s="4" t="s">
        <v>583</v>
      </c>
      <c r="D191" s="4" t="s">
        <v>792</v>
      </c>
      <c r="E191" s="4" t="s">
        <v>406</v>
      </c>
      <c r="F191" s="4" t="s">
        <v>176</v>
      </c>
      <c r="G191" s="4" t="s">
        <v>793</v>
      </c>
      <c r="H191" s="5" t="str">
        <f>HYPERLINK("https://www.airitibooks.com/Detail/Detail?PublicationID=P20190705078", "https://www.airitibooks.com/Detail/Detail?PublicationID=P20190705078")</f>
        <v>https://www.airitibooks.com/Detail/Detail?PublicationID=P20190705078</v>
      </c>
    </row>
    <row r="192" spans="1:8" ht="21" customHeight="1">
      <c r="A192" s="4" t="s">
        <v>794</v>
      </c>
      <c r="B192" s="4" t="s">
        <v>795</v>
      </c>
      <c r="C192" s="4" t="s">
        <v>583</v>
      </c>
      <c r="D192" s="4" t="s">
        <v>796</v>
      </c>
      <c r="E192" s="4" t="s">
        <v>406</v>
      </c>
      <c r="F192" s="4" t="s">
        <v>153</v>
      </c>
      <c r="G192" s="4" t="s">
        <v>182</v>
      </c>
      <c r="H192" s="5" t="str">
        <f>HYPERLINK("https://www.airitibooks.com/Detail/Detail?PublicationID=P20190705080", "https://www.airitibooks.com/Detail/Detail?PublicationID=P20190705080")</f>
        <v>https://www.airitibooks.com/Detail/Detail?PublicationID=P20190705080</v>
      </c>
    </row>
    <row r="193" spans="1:8" ht="21" customHeight="1">
      <c r="A193" s="4" t="s">
        <v>797</v>
      </c>
      <c r="B193" s="4" t="s">
        <v>798</v>
      </c>
      <c r="C193" s="4" t="s">
        <v>203</v>
      </c>
      <c r="D193" s="4" t="s">
        <v>799</v>
      </c>
      <c r="E193" s="4" t="s">
        <v>406</v>
      </c>
      <c r="F193" s="4" t="s">
        <v>62</v>
      </c>
      <c r="G193" s="4" t="s">
        <v>138</v>
      </c>
      <c r="H193" s="5" t="str">
        <f>HYPERLINK("https://www.airitibooks.com/Detail/Detail?PublicationID=P20190711042", "https://www.airitibooks.com/Detail/Detail?PublicationID=P20190711042")</f>
        <v>https://www.airitibooks.com/Detail/Detail?PublicationID=P20190711042</v>
      </c>
    </row>
    <row r="194" spans="1:8" ht="21" customHeight="1">
      <c r="A194" s="4" t="s">
        <v>800</v>
      </c>
      <c r="B194" s="4" t="s">
        <v>801</v>
      </c>
      <c r="C194" s="4" t="s">
        <v>203</v>
      </c>
      <c r="D194" s="4" t="s">
        <v>802</v>
      </c>
      <c r="E194" s="4" t="s">
        <v>406</v>
      </c>
      <c r="F194" s="4" t="s">
        <v>62</v>
      </c>
      <c r="G194" s="4" t="s">
        <v>138</v>
      </c>
      <c r="H194" s="5" t="str">
        <f>HYPERLINK("https://www.airitibooks.com/Detail/Detail?PublicationID=P20190711043", "https://www.airitibooks.com/Detail/Detail?PublicationID=P20190711043")</f>
        <v>https://www.airitibooks.com/Detail/Detail?PublicationID=P20190711043</v>
      </c>
    </row>
    <row r="195" spans="1:8" ht="21" customHeight="1">
      <c r="A195" s="4" t="s">
        <v>803</v>
      </c>
      <c r="B195" s="4" t="s">
        <v>804</v>
      </c>
      <c r="C195" s="4" t="s">
        <v>203</v>
      </c>
      <c r="D195" s="4" t="s">
        <v>805</v>
      </c>
      <c r="E195" s="4" t="s">
        <v>406</v>
      </c>
      <c r="F195" s="4" t="s">
        <v>62</v>
      </c>
      <c r="G195" s="4" t="s">
        <v>806</v>
      </c>
      <c r="H195" s="5" t="str">
        <f>HYPERLINK("https://www.airitibooks.com/Detail/Detail?PublicationID=P20190711044", "https://www.airitibooks.com/Detail/Detail?PublicationID=P20190711044")</f>
        <v>https://www.airitibooks.com/Detail/Detail?PublicationID=P20190711044</v>
      </c>
    </row>
    <row r="196" spans="1:8" ht="21" customHeight="1">
      <c r="A196" s="4" t="s">
        <v>31</v>
      </c>
      <c r="B196" s="4" t="s">
        <v>807</v>
      </c>
      <c r="C196" s="4" t="s">
        <v>666</v>
      </c>
      <c r="D196" s="4" t="s">
        <v>808</v>
      </c>
      <c r="E196" s="4" t="s">
        <v>406</v>
      </c>
      <c r="F196" s="4" t="s">
        <v>153</v>
      </c>
      <c r="G196" s="4" t="s">
        <v>182</v>
      </c>
      <c r="H196" s="5" t="str">
        <f>HYPERLINK("https://www.airitibooks.com/Detail/Detail?PublicationID=P20190711045", "https://www.airitibooks.com/Detail/Detail?PublicationID=P20190711045")</f>
        <v>https://www.airitibooks.com/Detail/Detail?PublicationID=P20190711045</v>
      </c>
    </row>
    <row r="197" spans="1:8" ht="21" customHeight="1">
      <c r="A197" s="4" t="s">
        <v>809</v>
      </c>
      <c r="B197" s="4" t="s">
        <v>810</v>
      </c>
      <c r="C197" s="4" t="s">
        <v>530</v>
      </c>
      <c r="D197" s="4" t="s">
        <v>811</v>
      </c>
      <c r="E197" s="4" t="s">
        <v>406</v>
      </c>
      <c r="F197" s="4" t="s">
        <v>62</v>
      </c>
      <c r="G197" s="4" t="s">
        <v>171</v>
      </c>
      <c r="H197" s="5" t="str">
        <f>HYPERLINK("https://www.airitibooks.com/Detail/Detail?PublicationID=P20190718019", "https://www.airitibooks.com/Detail/Detail?PublicationID=P20190718019")</f>
        <v>https://www.airitibooks.com/Detail/Detail?PublicationID=P20190718019</v>
      </c>
    </row>
    <row r="198" spans="1:8" ht="21" customHeight="1">
      <c r="A198" s="4" t="s">
        <v>812</v>
      </c>
      <c r="B198" s="4" t="s">
        <v>813</v>
      </c>
      <c r="C198" s="4" t="s">
        <v>530</v>
      </c>
      <c r="D198" s="4" t="s">
        <v>814</v>
      </c>
      <c r="E198" s="4" t="s">
        <v>406</v>
      </c>
      <c r="F198" s="4" t="s">
        <v>62</v>
      </c>
      <c r="G198" s="4" t="s">
        <v>171</v>
      </c>
      <c r="H198" s="5" t="str">
        <f>HYPERLINK("https://www.airitibooks.com/Detail/Detail?PublicationID=P20190718020", "https://www.airitibooks.com/Detail/Detail?PublicationID=P20190718020")</f>
        <v>https://www.airitibooks.com/Detail/Detail?PublicationID=P20190718020</v>
      </c>
    </row>
    <row r="199" spans="1:8" ht="21" customHeight="1">
      <c r="A199" s="4" t="s">
        <v>815</v>
      </c>
      <c r="B199" s="4" t="s">
        <v>816</v>
      </c>
      <c r="C199" s="4" t="s">
        <v>267</v>
      </c>
      <c r="D199" s="4" t="s">
        <v>817</v>
      </c>
      <c r="E199" s="4" t="s">
        <v>406</v>
      </c>
      <c r="F199" s="4" t="s">
        <v>142</v>
      </c>
      <c r="G199" s="4" t="s">
        <v>407</v>
      </c>
      <c r="H199" s="5" t="str">
        <f>HYPERLINK("https://www.airitibooks.com/Detail/Detail?PublicationID=P20190718029", "https://www.airitibooks.com/Detail/Detail?PublicationID=P20190718029")</f>
        <v>https://www.airitibooks.com/Detail/Detail?PublicationID=P20190718029</v>
      </c>
    </row>
    <row r="200" spans="1:8" ht="21" customHeight="1">
      <c r="A200" s="4" t="s">
        <v>818</v>
      </c>
      <c r="B200" s="4" t="s">
        <v>819</v>
      </c>
      <c r="C200" s="4" t="s">
        <v>267</v>
      </c>
      <c r="D200" s="4" t="s">
        <v>48</v>
      </c>
      <c r="E200" s="4" t="s">
        <v>406</v>
      </c>
      <c r="F200" s="4" t="s">
        <v>142</v>
      </c>
      <c r="G200" s="4" t="s">
        <v>407</v>
      </c>
      <c r="H200" s="5" t="str">
        <f>HYPERLINK("https://www.airitibooks.com/Detail/Detail?PublicationID=P20190718030", "https://www.airitibooks.com/Detail/Detail?PublicationID=P20190718030")</f>
        <v>https://www.airitibooks.com/Detail/Detail?PublicationID=P20190718030</v>
      </c>
    </row>
    <row r="201" spans="1:8" ht="21" customHeight="1">
      <c r="A201" s="4" t="s">
        <v>820</v>
      </c>
      <c r="B201" s="4" t="s">
        <v>821</v>
      </c>
      <c r="C201" s="4" t="s">
        <v>267</v>
      </c>
      <c r="D201" s="4" t="s">
        <v>822</v>
      </c>
      <c r="E201" s="4" t="s">
        <v>406</v>
      </c>
      <c r="F201" s="4" t="s">
        <v>153</v>
      </c>
      <c r="G201" s="4" t="s">
        <v>154</v>
      </c>
      <c r="H201" s="5" t="str">
        <f>HYPERLINK("https://www.airitibooks.com/Detail/Detail?PublicationID=P20190718031", "https://www.airitibooks.com/Detail/Detail?PublicationID=P20190718031")</f>
        <v>https://www.airitibooks.com/Detail/Detail?PublicationID=P20190718031</v>
      </c>
    </row>
    <row r="202" spans="1:8" ht="21" customHeight="1">
      <c r="A202" s="4" t="s">
        <v>823</v>
      </c>
      <c r="B202" s="4" t="s">
        <v>824</v>
      </c>
      <c r="C202" s="4" t="s">
        <v>267</v>
      </c>
      <c r="D202" s="4" t="s">
        <v>825</v>
      </c>
      <c r="E202" s="4" t="s">
        <v>406</v>
      </c>
      <c r="F202" s="4" t="s">
        <v>62</v>
      </c>
      <c r="G202" s="4" t="s">
        <v>138</v>
      </c>
      <c r="H202" s="5" t="str">
        <f>HYPERLINK("https://www.airitibooks.com/Detail/Detail?PublicationID=P20190718033", "https://www.airitibooks.com/Detail/Detail?PublicationID=P20190718033")</f>
        <v>https://www.airitibooks.com/Detail/Detail?PublicationID=P20190718033</v>
      </c>
    </row>
    <row r="203" spans="1:8" ht="21" customHeight="1">
      <c r="A203" s="4" t="s">
        <v>826</v>
      </c>
      <c r="B203" s="4" t="s">
        <v>827</v>
      </c>
      <c r="C203" s="4" t="s">
        <v>267</v>
      </c>
      <c r="D203" s="4" t="s">
        <v>828</v>
      </c>
      <c r="E203" s="4" t="s">
        <v>406</v>
      </c>
      <c r="F203" s="4" t="s">
        <v>62</v>
      </c>
      <c r="G203" s="4" t="s">
        <v>138</v>
      </c>
      <c r="H203" s="5" t="str">
        <f>HYPERLINK("https://www.airitibooks.com/Detail/Detail?PublicationID=P20190718034", "https://www.airitibooks.com/Detail/Detail?PublicationID=P20190718034")</f>
        <v>https://www.airitibooks.com/Detail/Detail?PublicationID=P20190718034</v>
      </c>
    </row>
    <row r="204" spans="1:8" ht="21" customHeight="1">
      <c r="A204" s="4" t="s">
        <v>829</v>
      </c>
      <c r="B204" s="4" t="s">
        <v>830</v>
      </c>
      <c r="C204" s="4" t="s">
        <v>267</v>
      </c>
      <c r="D204" s="4" t="s">
        <v>831</v>
      </c>
      <c r="E204" s="4" t="s">
        <v>406</v>
      </c>
      <c r="F204" s="4" t="s">
        <v>226</v>
      </c>
      <c r="G204" s="4" t="s">
        <v>247</v>
      </c>
      <c r="H204" s="5" t="str">
        <f>HYPERLINK("https://www.airitibooks.com/Detail/Detail?PublicationID=P20190718035", "https://www.airitibooks.com/Detail/Detail?PublicationID=P20190718035")</f>
        <v>https://www.airitibooks.com/Detail/Detail?PublicationID=P20190718035</v>
      </c>
    </row>
    <row r="205" spans="1:8" ht="21" customHeight="1">
      <c r="A205" s="4" t="s">
        <v>832</v>
      </c>
      <c r="B205" s="4" t="s">
        <v>833</v>
      </c>
      <c r="C205" s="4" t="s">
        <v>834</v>
      </c>
      <c r="D205" s="4" t="s">
        <v>835</v>
      </c>
      <c r="E205" s="4" t="s">
        <v>406</v>
      </c>
      <c r="F205" s="4" t="s">
        <v>226</v>
      </c>
      <c r="G205" s="4" t="s">
        <v>227</v>
      </c>
      <c r="H205" s="5" t="str">
        <f>HYPERLINK("https://www.airitibooks.com/Detail/Detail?PublicationID=P20190718045", "https://www.airitibooks.com/Detail/Detail?PublicationID=P20190718045")</f>
        <v>https://www.airitibooks.com/Detail/Detail?PublicationID=P20190718045</v>
      </c>
    </row>
    <row r="206" spans="1:8" ht="21" customHeight="1">
      <c r="A206" s="4" t="s">
        <v>11</v>
      </c>
      <c r="B206" s="4" t="s">
        <v>836</v>
      </c>
      <c r="C206" s="4" t="s">
        <v>583</v>
      </c>
      <c r="D206" s="4" t="s">
        <v>837</v>
      </c>
      <c r="E206" s="4" t="s">
        <v>406</v>
      </c>
      <c r="F206" s="4" t="s">
        <v>62</v>
      </c>
      <c r="G206" s="4" t="s">
        <v>171</v>
      </c>
      <c r="H206" s="5" t="str">
        <f>HYPERLINK("https://www.airitibooks.com/Detail/Detail?PublicationID=P20190718065", "https://www.airitibooks.com/Detail/Detail?PublicationID=P20190718065")</f>
        <v>https://www.airitibooks.com/Detail/Detail?PublicationID=P20190718065</v>
      </c>
    </row>
    <row r="207" spans="1:8" ht="21" customHeight="1">
      <c r="A207" s="4" t="s">
        <v>838</v>
      </c>
      <c r="B207" s="4" t="s">
        <v>839</v>
      </c>
      <c r="C207" s="4" t="s">
        <v>840</v>
      </c>
      <c r="D207" s="4" t="s">
        <v>841</v>
      </c>
      <c r="E207" s="4" t="s">
        <v>406</v>
      </c>
      <c r="F207" s="4" t="s">
        <v>226</v>
      </c>
      <c r="G207" s="4" t="s">
        <v>842</v>
      </c>
      <c r="H207" s="5" t="str">
        <f>HYPERLINK("https://www.airitibooks.com/Detail/Detail?PublicationID=P20190816004", "https://www.airitibooks.com/Detail/Detail?PublicationID=P20190816004")</f>
        <v>https://www.airitibooks.com/Detail/Detail?PublicationID=P20190816004</v>
      </c>
    </row>
    <row r="208" spans="1:8" ht="21" customHeight="1">
      <c r="A208" s="4" t="s">
        <v>843</v>
      </c>
      <c r="B208" s="4" t="s">
        <v>844</v>
      </c>
      <c r="C208" s="4" t="s">
        <v>271</v>
      </c>
      <c r="D208" s="4" t="s">
        <v>845</v>
      </c>
      <c r="E208" s="4" t="s">
        <v>406</v>
      </c>
      <c r="F208" s="4" t="s">
        <v>153</v>
      </c>
      <c r="G208" s="4" t="s">
        <v>154</v>
      </c>
      <c r="H208" s="5" t="str">
        <f>HYPERLINK("https://www.airitibooks.com/Detail/Detail?PublicationID=P20190816026", "https://www.airitibooks.com/Detail/Detail?PublicationID=P20190816026")</f>
        <v>https://www.airitibooks.com/Detail/Detail?PublicationID=P20190816026</v>
      </c>
    </row>
    <row r="209" spans="1:8" ht="21" customHeight="1">
      <c r="A209" s="4" t="s">
        <v>846</v>
      </c>
      <c r="B209" s="4" t="s">
        <v>847</v>
      </c>
      <c r="C209" s="4" t="s">
        <v>271</v>
      </c>
      <c r="D209" s="4" t="s">
        <v>848</v>
      </c>
      <c r="E209" s="4" t="s">
        <v>406</v>
      </c>
      <c r="F209" s="4" t="s">
        <v>153</v>
      </c>
      <c r="G209" s="4" t="s">
        <v>154</v>
      </c>
      <c r="H209" s="5" t="str">
        <f>HYPERLINK("https://www.airitibooks.com/Detail/Detail?PublicationID=P20190816027", "https://www.airitibooks.com/Detail/Detail?PublicationID=P20190816027")</f>
        <v>https://www.airitibooks.com/Detail/Detail?PublicationID=P20190816027</v>
      </c>
    </row>
    <row r="210" spans="1:8" ht="21" customHeight="1">
      <c r="A210" s="4" t="s">
        <v>849</v>
      </c>
      <c r="B210" s="4" t="s">
        <v>850</v>
      </c>
      <c r="C210" s="4" t="s">
        <v>271</v>
      </c>
      <c r="D210" s="4" t="s">
        <v>851</v>
      </c>
      <c r="E210" s="4" t="s">
        <v>406</v>
      </c>
      <c r="F210" s="4" t="s">
        <v>153</v>
      </c>
      <c r="G210" s="4" t="s">
        <v>154</v>
      </c>
      <c r="H210" s="5" t="str">
        <f>HYPERLINK("https://www.airitibooks.com/Detail/Detail?PublicationID=P20190816028", "https://www.airitibooks.com/Detail/Detail?PublicationID=P20190816028")</f>
        <v>https://www.airitibooks.com/Detail/Detail?PublicationID=P20190816028</v>
      </c>
    </row>
    <row r="211" spans="1:8" ht="21" customHeight="1">
      <c r="A211" s="4" t="s">
        <v>852</v>
      </c>
      <c r="B211" s="4" t="s">
        <v>853</v>
      </c>
      <c r="C211" s="4" t="s">
        <v>854</v>
      </c>
      <c r="D211" s="4" t="s">
        <v>855</v>
      </c>
      <c r="E211" s="4" t="s">
        <v>220</v>
      </c>
      <c r="F211" s="4" t="s">
        <v>226</v>
      </c>
      <c r="G211" s="4" t="s">
        <v>264</v>
      </c>
      <c r="H211" s="5" t="str">
        <f>HYPERLINK("https://www.airitibooks.com/Detail/Detail?PublicationID=P20190816048", "https://www.airitibooks.com/Detail/Detail?PublicationID=P20190816048")</f>
        <v>https://www.airitibooks.com/Detail/Detail?PublicationID=P20190816048</v>
      </c>
    </row>
    <row r="212" spans="1:8" ht="21" customHeight="1">
      <c r="A212" s="4" t="s">
        <v>12</v>
      </c>
      <c r="B212" s="4" t="s">
        <v>856</v>
      </c>
      <c r="C212" s="4" t="s">
        <v>453</v>
      </c>
      <c r="D212" s="4" t="s">
        <v>857</v>
      </c>
      <c r="E212" s="4" t="s">
        <v>406</v>
      </c>
      <c r="F212" s="4" t="s">
        <v>133</v>
      </c>
      <c r="G212" s="4" t="s">
        <v>858</v>
      </c>
      <c r="H212" s="5" t="str">
        <f>HYPERLINK("https://www.airitibooks.com/Detail/Detail?PublicationID=P20190816060", "https://www.airitibooks.com/Detail/Detail?PublicationID=P20190816060")</f>
        <v>https://www.airitibooks.com/Detail/Detail?PublicationID=P20190816060</v>
      </c>
    </row>
    <row r="213" spans="1:8" ht="21" customHeight="1">
      <c r="A213" s="4" t="s">
        <v>859</v>
      </c>
      <c r="B213" s="4" t="s">
        <v>860</v>
      </c>
      <c r="C213" s="4" t="s">
        <v>861</v>
      </c>
      <c r="D213" s="4" t="s">
        <v>123</v>
      </c>
      <c r="E213" s="4" t="s">
        <v>406</v>
      </c>
      <c r="F213" s="4" t="s">
        <v>319</v>
      </c>
      <c r="G213" s="4" t="s">
        <v>628</v>
      </c>
      <c r="H213" s="5" t="str">
        <f>HYPERLINK("https://www.airitibooks.com/Detail/Detail?PublicationID=P20190816064", "https://www.airitibooks.com/Detail/Detail?PublicationID=P20190816064")</f>
        <v>https://www.airitibooks.com/Detail/Detail?PublicationID=P20190816064</v>
      </c>
    </row>
    <row r="214" spans="1:8" ht="21" customHeight="1">
      <c r="A214" s="4" t="s">
        <v>862</v>
      </c>
      <c r="B214" s="4" t="s">
        <v>863</v>
      </c>
      <c r="C214" s="4" t="s">
        <v>861</v>
      </c>
      <c r="D214" s="4" t="s">
        <v>123</v>
      </c>
      <c r="E214" s="4" t="s">
        <v>406</v>
      </c>
      <c r="F214" s="4" t="s">
        <v>319</v>
      </c>
      <c r="G214" s="4" t="s">
        <v>628</v>
      </c>
      <c r="H214" s="5" t="str">
        <f>HYPERLINK("https://www.airitibooks.com/Detail/Detail?PublicationID=P20190816065", "https://www.airitibooks.com/Detail/Detail?PublicationID=P20190816065")</f>
        <v>https://www.airitibooks.com/Detail/Detail?PublicationID=P20190816065</v>
      </c>
    </row>
    <row r="215" spans="1:8" ht="21" customHeight="1">
      <c r="A215" s="4" t="s">
        <v>864</v>
      </c>
      <c r="B215" s="4" t="s">
        <v>865</v>
      </c>
      <c r="C215" s="4" t="s">
        <v>861</v>
      </c>
      <c r="D215" s="4" t="s">
        <v>123</v>
      </c>
      <c r="E215" s="4" t="s">
        <v>406</v>
      </c>
      <c r="F215" s="4" t="s">
        <v>319</v>
      </c>
      <c r="G215" s="4" t="s">
        <v>628</v>
      </c>
      <c r="H215" s="5" t="str">
        <f>HYPERLINK("https://www.airitibooks.com/Detail/Detail?PublicationID=P20190816066", "https://www.airitibooks.com/Detail/Detail?PublicationID=P20190816066")</f>
        <v>https://www.airitibooks.com/Detail/Detail?PublicationID=P20190816066</v>
      </c>
    </row>
    <row r="216" spans="1:8" ht="21" customHeight="1">
      <c r="A216" s="4" t="s">
        <v>866</v>
      </c>
      <c r="B216" s="4" t="s">
        <v>867</v>
      </c>
      <c r="C216" s="4" t="s">
        <v>868</v>
      </c>
      <c r="D216" s="4" t="s">
        <v>869</v>
      </c>
      <c r="E216" s="4" t="s">
        <v>406</v>
      </c>
      <c r="F216" s="4" t="s">
        <v>133</v>
      </c>
      <c r="G216" s="4" t="s">
        <v>858</v>
      </c>
      <c r="H216" s="5" t="str">
        <f>HYPERLINK("https://www.airitibooks.com/Detail/Detail?PublicationID=P20190816075", "https://www.airitibooks.com/Detail/Detail?PublicationID=P20190816075")</f>
        <v>https://www.airitibooks.com/Detail/Detail?PublicationID=P20190816075</v>
      </c>
    </row>
    <row r="217" spans="1:8" ht="21" customHeight="1">
      <c r="A217" s="4" t="s">
        <v>870</v>
      </c>
      <c r="B217" s="4" t="s">
        <v>871</v>
      </c>
      <c r="C217" s="4" t="s">
        <v>868</v>
      </c>
      <c r="D217" s="4" t="s">
        <v>872</v>
      </c>
      <c r="E217" s="4" t="s">
        <v>406</v>
      </c>
      <c r="F217" s="4" t="s">
        <v>153</v>
      </c>
      <c r="G217" s="4" t="s">
        <v>154</v>
      </c>
      <c r="H217" s="5" t="str">
        <f>HYPERLINK("https://www.airitibooks.com/Detail/Detail?PublicationID=P20190816076", "https://www.airitibooks.com/Detail/Detail?PublicationID=P20190816076")</f>
        <v>https://www.airitibooks.com/Detail/Detail?PublicationID=P20190816076</v>
      </c>
    </row>
    <row r="218" spans="1:8" ht="21" customHeight="1">
      <c r="A218" s="4" t="s">
        <v>873</v>
      </c>
      <c r="B218" s="4" t="s">
        <v>874</v>
      </c>
      <c r="C218" s="4" t="s">
        <v>267</v>
      </c>
      <c r="D218" s="4" t="s">
        <v>875</v>
      </c>
      <c r="E218" s="4" t="s">
        <v>406</v>
      </c>
      <c r="F218" s="4" t="s">
        <v>142</v>
      </c>
      <c r="G218" s="4" t="s">
        <v>407</v>
      </c>
      <c r="H218" s="5" t="str">
        <f>HYPERLINK("https://www.airitibooks.com/Detail/Detail?PublicationID=P20190816079", "https://www.airitibooks.com/Detail/Detail?PublicationID=P20190816079")</f>
        <v>https://www.airitibooks.com/Detail/Detail?PublicationID=P20190816079</v>
      </c>
    </row>
    <row r="219" spans="1:8" ht="21" customHeight="1">
      <c r="A219" s="4" t="s">
        <v>876</v>
      </c>
      <c r="B219" s="4" t="s">
        <v>877</v>
      </c>
      <c r="C219" s="4" t="s">
        <v>267</v>
      </c>
      <c r="D219" s="4" t="s">
        <v>875</v>
      </c>
      <c r="E219" s="4" t="s">
        <v>406</v>
      </c>
      <c r="F219" s="4" t="s">
        <v>142</v>
      </c>
      <c r="G219" s="4" t="s">
        <v>407</v>
      </c>
      <c r="H219" s="5" t="str">
        <f>HYPERLINK("https://www.airitibooks.com/Detail/Detail?PublicationID=P20190816080", "https://www.airitibooks.com/Detail/Detail?PublicationID=P20190816080")</f>
        <v>https://www.airitibooks.com/Detail/Detail?PublicationID=P20190816080</v>
      </c>
    </row>
    <row r="220" spans="1:8" ht="21" customHeight="1">
      <c r="A220" s="4" t="s">
        <v>878</v>
      </c>
      <c r="B220" s="4" t="s">
        <v>879</v>
      </c>
      <c r="C220" s="4" t="s">
        <v>662</v>
      </c>
      <c r="D220" s="4" t="s">
        <v>15</v>
      </c>
      <c r="E220" s="4" t="s">
        <v>220</v>
      </c>
      <c r="F220" s="4" t="s">
        <v>142</v>
      </c>
      <c r="G220" s="4" t="s">
        <v>407</v>
      </c>
      <c r="H220" s="5" t="str">
        <f>HYPERLINK("https://www.airitibooks.com/Detail/Detail?PublicationID=P20190816083", "https://www.airitibooks.com/Detail/Detail?PublicationID=P20190816083")</f>
        <v>https://www.airitibooks.com/Detail/Detail?PublicationID=P20190816083</v>
      </c>
    </row>
    <row r="221" spans="1:8" ht="21" customHeight="1">
      <c r="A221" s="4" t="s">
        <v>880</v>
      </c>
      <c r="B221" s="4" t="s">
        <v>881</v>
      </c>
      <c r="C221" s="4" t="s">
        <v>662</v>
      </c>
      <c r="D221" s="4" t="s">
        <v>15</v>
      </c>
      <c r="E221" s="4" t="s">
        <v>220</v>
      </c>
      <c r="F221" s="4" t="s">
        <v>142</v>
      </c>
      <c r="G221" s="4" t="s">
        <v>407</v>
      </c>
      <c r="H221" s="5" t="str">
        <f>HYPERLINK("https://www.airitibooks.com/Detail/Detail?PublicationID=P20190816084", "https://www.airitibooks.com/Detail/Detail?PublicationID=P20190816084")</f>
        <v>https://www.airitibooks.com/Detail/Detail?PublicationID=P20190816084</v>
      </c>
    </row>
    <row r="222" spans="1:8" ht="21" customHeight="1">
      <c r="A222" s="4" t="s">
        <v>882</v>
      </c>
      <c r="B222" s="4" t="s">
        <v>883</v>
      </c>
      <c r="C222" s="4" t="s">
        <v>662</v>
      </c>
      <c r="D222" s="4" t="s">
        <v>15</v>
      </c>
      <c r="E222" s="4" t="s">
        <v>220</v>
      </c>
      <c r="F222" s="4" t="s">
        <v>142</v>
      </c>
      <c r="G222" s="4" t="s">
        <v>407</v>
      </c>
      <c r="H222" s="5" t="str">
        <f>HYPERLINK("https://www.airitibooks.com/Detail/Detail?PublicationID=P20190816085", "https://www.airitibooks.com/Detail/Detail?PublicationID=P20190816085")</f>
        <v>https://www.airitibooks.com/Detail/Detail?PublicationID=P20190816085</v>
      </c>
    </row>
    <row r="223" spans="1:8" ht="21" customHeight="1">
      <c r="A223" s="4" t="s">
        <v>884</v>
      </c>
      <c r="B223" s="4" t="s">
        <v>885</v>
      </c>
      <c r="C223" s="4" t="s">
        <v>507</v>
      </c>
      <c r="D223" s="4" t="s">
        <v>886</v>
      </c>
      <c r="E223" s="4" t="s">
        <v>406</v>
      </c>
      <c r="F223" s="4" t="s">
        <v>62</v>
      </c>
      <c r="G223" s="4" t="s">
        <v>216</v>
      </c>
      <c r="H223" s="5" t="str">
        <f>HYPERLINK("https://www.airitibooks.com/Detail/Detail?PublicationID=P20190816087", "https://www.airitibooks.com/Detail/Detail?PublicationID=P20190816087")</f>
        <v>https://www.airitibooks.com/Detail/Detail?PublicationID=P20190816087</v>
      </c>
    </row>
    <row r="224" spans="1:8" ht="21" customHeight="1">
      <c r="A224" s="4" t="s">
        <v>887</v>
      </c>
      <c r="B224" s="4" t="s">
        <v>888</v>
      </c>
      <c r="C224" s="4" t="s">
        <v>275</v>
      </c>
      <c r="D224" s="4" t="s">
        <v>889</v>
      </c>
      <c r="E224" s="4" t="s">
        <v>406</v>
      </c>
      <c r="F224" s="4" t="s">
        <v>153</v>
      </c>
      <c r="G224" s="4" t="s">
        <v>345</v>
      </c>
      <c r="H224" s="5" t="str">
        <f>HYPERLINK("https://www.airitibooks.com/Detail/Detail?PublicationID=P20190816094", "https://www.airitibooks.com/Detail/Detail?PublicationID=P20190816094")</f>
        <v>https://www.airitibooks.com/Detail/Detail?PublicationID=P20190816094</v>
      </c>
    </row>
    <row r="225" spans="1:8" ht="21" customHeight="1">
      <c r="A225" s="4" t="s">
        <v>890</v>
      </c>
      <c r="B225" s="4" t="s">
        <v>891</v>
      </c>
      <c r="C225" s="4" t="s">
        <v>275</v>
      </c>
      <c r="D225" s="4" t="s">
        <v>70</v>
      </c>
      <c r="E225" s="4" t="s">
        <v>406</v>
      </c>
      <c r="F225" s="4" t="s">
        <v>142</v>
      </c>
      <c r="G225" s="4" t="s">
        <v>167</v>
      </c>
      <c r="H225" s="5" t="str">
        <f>HYPERLINK("https://www.airitibooks.com/Detail/Detail?PublicationID=P20190816095", "https://www.airitibooks.com/Detail/Detail?PublicationID=P20190816095")</f>
        <v>https://www.airitibooks.com/Detail/Detail?PublicationID=P20190816095</v>
      </c>
    </row>
    <row r="226" spans="1:8" ht="21" customHeight="1">
      <c r="A226" s="4" t="s">
        <v>892</v>
      </c>
      <c r="B226" s="4" t="s">
        <v>893</v>
      </c>
      <c r="C226" s="4" t="s">
        <v>275</v>
      </c>
      <c r="D226" s="4" t="s">
        <v>123</v>
      </c>
      <c r="E226" s="4" t="s">
        <v>406</v>
      </c>
      <c r="F226" s="4" t="s">
        <v>226</v>
      </c>
      <c r="G226" s="4" t="s">
        <v>489</v>
      </c>
      <c r="H226" s="5" t="str">
        <f>HYPERLINK("https://www.airitibooks.com/Detail/Detail?PublicationID=P20190816096", "https://www.airitibooks.com/Detail/Detail?PublicationID=P20190816096")</f>
        <v>https://www.airitibooks.com/Detail/Detail?PublicationID=P20190816096</v>
      </c>
    </row>
    <row r="227" spans="1:8" ht="21" customHeight="1">
      <c r="A227" s="4" t="s">
        <v>894</v>
      </c>
      <c r="B227" s="4" t="s">
        <v>895</v>
      </c>
      <c r="C227" s="4" t="s">
        <v>275</v>
      </c>
      <c r="D227" s="4" t="s">
        <v>123</v>
      </c>
      <c r="E227" s="4" t="s">
        <v>406</v>
      </c>
      <c r="F227" s="4" t="s">
        <v>62</v>
      </c>
      <c r="G227" s="4" t="s">
        <v>171</v>
      </c>
      <c r="H227" s="5" t="str">
        <f>HYPERLINK("https://www.airitibooks.com/Detail/Detail?PublicationID=P20190816097", "https://www.airitibooks.com/Detail/Detail?PublicationID=P20190816097")</f>
        <v>https://www.airitibooks.com/Detail/Detail?PublicationID=P20190816097</v>
      </c>
    </row>
    <row r="228" spans="1:8" ht="21" customHeight="1">
      <c r="A228" s="4" t="s">
        <v>896</v>
      </c>
      <c r="B228" s="4" t="s">
        <v>897</v>
      </c>
      <c r="C228" s="4" t="s">
        <v>275</v>
      </c>
      <c r="D228" s="4" t="s">
        <v>123</v>
      </c>
      <c r="E228" s="4" t="s">
        <v>406</v>
      </c>
      <c r="F228" s="4" t="s">
        <v>62</v>
      </c>
      <c r="G228" s="4" t="s">
        <v>171</v>
      </c>
      <c r="H228" s="5" t="str">
        <f>HYPERLINK("https://www.airitibooks.com/Detail/Detail?PublicationID=P20190816100", "https://www.airitibooks.com/Detail/Detail?PublicationID=P20190816100")</f>
        <v>https://www.airitibooks.com/Detail/Detail?PublicationID=P20190816100</v>
      </c>
    </row>
    <row r="229" spans="1:8" ht="21" customHeight="1">
      <c r="A229" s="4" t="s">
        <v>898</v>
      </c>
      <c r="B229" s="4" t="s">
        <v>899</v>
      </c>
      <c r="C229" s="4" t="s">
        <v>614</v>
      </c>
      <c r="D229" s="4" t="s">
        <v>900</v>
      </c>
      <c r="E229" s="4" t="s">
        <v>220</v>
      </c>
      <c r="F229" s="4" t="s">
        <v>142</v>
      </c>
      <c r="G229" s="4" t="s">
        <v>407</v>
      </c>
      <c r="H229" s="5" t="str">
        <f>HYPERLINK("https://www.airitibooks.com/Detail/Detail?PublicationID=P20190816172", "https://www.airitibooks.com/Detail/Detail?PublicationID=P20190816172")</f>
        <v>https://www.airitibooks.com/Detail/Detail?PublicationID=P20190816172</v>
      </c>
    </row>
    <row r="230" spans="1:8" ht="21" customHeight="1">
      <c r="A230" s="4" t="s">
        <v>901</v>
      </c>
      <c r="B230" s="4" t="s">
        <v>902</v>
      </c>
      <c r="C230" s="4" t="s">
        <v>721</v>
      </c>
      <c r="D230" s="4" t="s">
        <v>903</v>
      </c>
      <c r="E230" s="4" t="s">
        <v>220</v>
      </c>
      <c r="F230" s="4" t="s">
        <v>142</v>
      </c>
      <c r="G230" s="4" t="s">
        <v>407</v>
      </c>
      <c r="H230" s="5" t="str">
        <f>HYPERLINK("https://www.airitibooks.com/Detail/Detail?PublicationID=P20190816173", "https://www.airitibooks.com/Detail/Detail?PublicationID=P20190816173")</f>
        <v>https://www.airitibooks.com/Detail/Detail?PublicationID=P20190816173</v>
      </c>
    </row>
    <row r="231" spans="1:8" ht="21" customHeight="1">
      <c r="A231" s="4" t="s">
        <v>904</v>
      </c>
      <c r="B231" s="4" t="s">
        <v>905</v>
      </c>
      <c r="C231" s="4" t="s">
        <v>721</v>
      </c>
      <c r="D231" s="4" t="s">
        <v>724</v>
      </c>
      <c r="E231" s="4" t="s">
        <v>220</v>
      </c>
      <c r="F231" s="4" t="s">
        <v>142</v>
      </c>
      <c r="G231" s="4" t="s">
        <v>407</v>
      </c>
      <c r="H231" s="5" t="str">
        <f>HYPERLINK("https://www.airitibooks.com/Detail/Detail?PublicationID=P20190816176", "https://www.airitibooks.com/Detail/Detail?PublicationID=P20190816176")</f>
        <v>https://www.airitibooks.com/Detail/Detail?PublicationID=P20190816176</v>
      </c>
    </row>
    <row r="232" spans="1:8" ht="21" customHeight="1">
      <c r="A232" s="4" t="s">
        <v>906</v>
      </c>
      <c r="B232" s="4" t="s">
        <v>907</v>
      </c>
      <c r="C232" s="4" t="s">
        <v>614</v>
      </c>
      <c r="D232" s="4" t="s">
        <v>36</v>
      </c>
      <c r="E232" s="4" t="s">
        <v>220</v>
      </c>
      <c r="F232" s="4" t="s">
        <v>142</v>
      </c>
      <c r="G232" s="4" t="s">
        <v>407</v>
      </c>
      <c r="H232" s="5" t="str">
        <f>HYPERLINK("https://www.airitibooks.com/Detail/Detail?PublicationID=P20190816186", "https://www.airitibooks.com/Detail/Detail?PublicationID=P20190816186")</f>
        <v>https://www.airitibooks.com/Detail/Detail?PublicationID=P20190816186</v>
      </c>
    </row>
    <row r="233" spans="1:8" ht="21" customHeight="1">
      <c r="A233" s="4" t="s">
        <v>908</v>
      </c>
      <c r="B233" s="4" t="s">
        <v>909</v>
      </c>
      <c r="C233" s="4" t="s">
        <v>614</v>
      </c>
      <c r="D233" s="4" t="s">
        <v>910</v>
      </c>
      <c r="E233" s="4" t="s">
        <v>220</v>
      </c>
      <c r="F233" s="4" t="s">
        <v>142</v>
      </c>
      <c r="G233" s="4" t="s">
        <v>407</v>
      </c>
      <c r="H233" s="5" t="str">
        <f>HYPERLINK("https://www.airitibooks.com/Detail/Detail?PublicationID=P20190816187", "https://www.airitibooks.com/Detail/Detail?PublicationID=P20190816187")</f>
        <v>https://www.airitibooks.com/Detail/Detail?PublicationID=P20190816187</v>
      </c>
    </row>
    <row r="234" spans="1:8" ht="21" customHeight="1">
      <c r="A234" s="4" t="s">
        <v>911</v>
      </c>
      <c r="B234" s="4" t="s">
        <v>912</v>
      </c>
      <c r="C234" s="4" t="s">
        <v>583</v>
      </c>
      <c r="D234" s="4" t="s">
        <v>913</v>
      </c>
      <c r="E234" s="4" t="s">
        <v>406</v>
      </c>
      <c r="F234" s="4" t="s">
        <v>153</v>
      </c>
      <c r="G234" s="4" t="s">
        <v>154</v>
      </c>
      <c r="H234" s="5" t="str">
        <f>HYPERLINK("https://www.airitibooks.com/Detail/Detail?PublicationID=P20190816204", "https://www.airitibooks.com/Detail/Detail?PublicationID=P20190816204")</f>
        <v>https://www.airitibooks.com/Detail/Detail?PublicationID=P20190816204</v>
      </c>
    </row>
    <row r="235" spans="1:8" ht="21" customHeight="1">
      <c r="A235" s="4" t="s">
        <v>914</v>
      </c>
      <c r="B235" s="4" t="s">
        <v>915</v>
      </c>
      <c r="C235" s="4" t="s">
        <v>583</v>
      </c>
      <c r="D235" s="4" t="s">
        <v>916</v>
      </c>
      <c r="E235" s="4" t="s">
        <v>406</v>
      </c>
      <c r="F235" s="4" t="s">
        <v>153</v>
      </c>
      <c r="G235" s="4" t="s">
        <v>154</v>
      </c>
      <c r="H235" s="5" t="str">
        <f>HYPERLINK("https://www.airitibooks.com/Detail/Detail?PublicationID=P20190816208", "https://www.airitibooks.com/Detail/Detail?PublicationID=P20190816208")</f>
        <v>https://www.airitibooks.com/Detail/Detail?PublicationID=P20190816208</v>
      </c>
    </row>
    <row r="236" spans="1:8" ht="21" customHeight="1">
      <c r="A236" s="4" t="s">
        <v>917</v>
      </c>
      <c r="B236" s="4" t="s">
        <v>918</v>
      </c>
      <c r="C236" s="4" t="s">
        <v>267</v>
      </c>
      <c r="D236" s="4" t="s">
        <v>919</v>
      </c>
      <c r="E236" s="4" t="s">
        <v>406</v>
      </c>
      <c r="F236" s="4" t="s">
        <v>142</v>
      </c>
      <c r="G236" s="4" t="s">
        <v>407</v>
      </c>
      <c r="H236" s="5" t="str">
        <f>HYPERLINK("https://www.airitibooks.com/Detail/Detail?PublicationID=P20190823006", "https://www.airitibooks.com/Detail/Detail?PublicationID=P20190823006")</f>
        <v>https://www.airitibooks.com/Detail/Detail?PublicationID=P20190823006</v>
      </c>
    </row>
    <row r="237" spans="1:8" ht="21" customHeight="1">
      <c r="A237" s="4" t="s">
        <v>920</v>
      </c>
      <c r="B237" s="4" t="s">
        <v>921</v>
      </c>
      <c r="C237" s="4" t="s">
        <v>267</v>
      </c>
      <c r="D237" s="4" t="s">
        <v>919</v>
      </c>
      <c r="E237" s="4" t="s">
        <v>406</v>
      </c>
      <c r="F237" s="4" t="s">
        <v>142</v>
      </c>
      <c r="G237" s="4" t="s">
        <v>407</v>
      </c>
      <c r="H237" s="5" t="str">
        <f>HYPERLINK("https://www.airitibooks.com/Detail/Detail?PublicationID=P20190823007", "https://www.airitibooks.com/Detail/Detail?PublicationID=P20190823007")</f>
        <v>https://www.airitibooks.com/Detail/Detail?PublicationID=P20190823007</v>
      </c>
    </row>
    <row r="238" spans="1:8" ht="21" customHeight="1">
      <c r="A238" s="4" t="s">
        <v>922</v>
      </c>
      <c r="B238" s="4" t="s">
        <v>923</v>
      </c>
      <c r="C238" s="4" t="s">
        <v>267</v>
      </c>
      <c r="D238" s="4" t="s">
        <v>924</v>
      </c>
      <c r="E238" s="4" t="s">
        <v>406</v>
      </c>
      <c r="F238" s="4" t="s">
        <v>153</v>
      </c>
      <c r="G238" s="4" t="s">
        <v>154</v>
      </c>
      <c r="H238" s="5" t="str">
        <f>HYPERLINK("https://www.airitibooks.com/Detail/Detail?PublicationID=P20190823008", "https://www.airitibooks.com/Detail/Detail?PublicationID=P20190823008")</f>
        <v>https://www.airitibooks.com/Detail/Detail?PublicationID=P20190823008</v>
      </c>
    </row>
    <row r="239" spans="1:8" ht="21" customHeight="1">
      <c r="A239" s="4" t="s">
        <v>925</v>
      </c>
      <c r="B239" s="4" t="s">
        <v>926</v>
      </c>
      <c r="C239" s="4" t="s">
        <v>267</v>
      </c>
      <c r="D239" s="4" t="s">
        <v>927</v>
      </c>
      <c r="E239" s="4" t="s">
        <v>220</v>
      </c>
      <c r="F239" s="4" t="s">
        <v>142</v>
      </c>
      <c r="G239" s="4" t="s">
        <v>407</v>
      </c>
      <c r="H239" s="5" t="str">
        <f>HYPERLINK("https://www.airitibooks.com/Detail/Detail?PublicationID=P20190823012", "https://www.airitibooks.com/Detail/Detail?PublicationID=P20190823012")</f>
        <v>https://www.airitibooks.com/Detail/Detail?PublicationID=P20190823012</v>
      </c>
    </row>
    <row r="240" spans="1:8" ht="21" customHeight="1">
      <c r="A240" s="4" t="s">
        <v>928</v>
      </c>
      <c r="B240" s="4" t="s">
        <v>929</v>
      </c>
      <c r="C240" s="4" t="s">
        <v>267</v>
      </c>
      <c r="D240" s="4" t="s">
        <v>930</v>
      </c>
      <c r="E240" s="4" t="s">
        <v>220</v>
      </c>
      <c r="F240" s="4" t="s">
        <v>142</v>
      </c>
      <c r="G240" s="4" t="s">
        <v>407</v>
      </c>
      <c r="H240" s="5" t="str">
        <f>HYPERLINK("https://www.airitibooks.com/Detail/Detail?PublicationID=P20190823013", "https://www.airitibooks.com/Detail/Detail?PublicationID=P20190823013")</f>
        <v>https://www.airitibooks.com/Detail/Detail?PublicationID=P20190823013</v>
      </c>
    </row>
    <row r="241" spans="1:8" ht="21" customHeight="1">
      <c r="A241" s="4" t="s">
        <v>931</v>
      </c>
      <c r="B241" s="4" t="s">
        <v>932</v>
      </c>
      <c r="C241" s="4" t="s">
        <v>933</v>
      </c>
      <c r="D241" s="4" t="s">
        <v>123</v>
      </c>
      <c r="E241" s="4" t="s">
        <v>220</v>
      </c>
      <c r="F241" s="4" t="s">
        <v>176</v>
      </c>
      <c r="G241" s="4" t="s">
        <v>934</v>
      </c>
      <c r="H241" s="5" t="str">
        <f>HYPERLINK("https://www.airitibooks.com/Detail/Detail?PublicationID=P20190823041", "https://www.airitibooks.com/Detail/Detail?PublicationID=P20190823041")</f>
        <v>https://www.airitibooks.com/Detail/Detail?PublicationID=P20190823041</v>
      </c>
    </row>
    <row r="242" spans="1:8" ht="21" customHeight="1">
      <c r="A242" s="4" t="s">
        <v>935</v>
      </c>
      <c r="B242" s="4" t="s">
        <v>936</v>
      </c>
      <c r="C242" s="4" t="s">
        <v>933</v>
      </c>
      <c r="D242" s="4" t="s">
        <v>123</v>
      </c>
      <c r="E242" s="4" t="s">
        <v>406</v>
      </c>
      <c r="F242" s="4" t="s">
        <v>176</v>
      </c>
      <c r="G242" s="4" t="s">
        <v>934</v>
      </c>
      <c r="H242" s="5" t="str">
        <f>HYPERLINK("https://www.airitibooks.com/Detail/Detail?PublicationID=P20190823042", "https://www.airitibooks.com/Detail/Detail?PublicationID=P20190823042")</f>
        <v>https://www.airitibooks.com/Detail/Detail?PublicationID=P20190823042</v>
      </c>
    </row>
    <row r="243" spans="1:8" ht="21" customHeight="1">
      <c r="A243" s="4" t="s">
        <v>937</v>
      </c>
      <c r="B243" s="4" t="s">
        <v>938</v>
      </c>
      <c r="C243" s="4" t="s">
        <v>834</v>
      </c>
      <c r="D243" s="4" t="s">
        <v>123</v>
      </c>
      <c r="E243" s="4" t="s">
        <v>406</v>
      </c>
      <c r="F243" s="4" t="s">
        <v>62</v>
      </c>
      <c r="G243" s="4" t="s">
        <v>138</v>
      </c>
      <c r="H243" s="5" t="str">
        <f>HYPERLINK("https://www.airitibooks.com/Detail/Detail?PublicationID=P20190830001", "https://www.airitibooks.com/Detail/Detail?PublicationID=P20190830001")</f>
        <v>https://www.airitibooks.com/Detail/Detail?PublicationID=P20190830001</v>
      </c>
    </row>
    <row r="244" spans="1:8" ht="21" customHeight="1">
      <c r="A244" s="4" t="s">
        <v>939</v>
      </c>
      <c r="B244" s="4" t="s">
        <v>940</v>
      </c>
      <c r="C244" s="4" t="s">
        <v>530</v>
      </c>
      <c r="D244" s="4" t="s">
        <v>941</v>
      </c>
      <c r="E244" s="4" t="s">
        <v>406</v>
      </c>
      <c r="F244" s="4" t="s">
        <v>62</v>
      </c>
      <c r="G244" s="4" t="s">
        <v>171</v>
      </c>
      <c r="H244" s="5" t="str">
        <f>HYPERLINK("https://www.airitibooks.com/Detail/Detail?PublicationID=P20190905009", "https://www.airitibooks.com/Detail/Detail?PublicationID=P20190905009")</f>
        <v>https://www.airitibooks.com/Detail/Detail?PublicationID=P20190905009</v>
      </c>
    </row>
    <row r="245" spans="1:8" ht="21" customHeight="1">
      <c r="A245" s="4" t="s">
        <v>942</v>
      </c>
      <c r="B245" s="4" t="s">
        <v>943</v>
      </c>
      <c r="C245" s="4" t="s">
        <v>944</v>
      </c>
      <c r="D245" s="4" t="s">
        <v>945</v>
      </c>
      <c r="E245" s="4" t="s">
        <v>406</v>
      </c>
      <c r="F245" s="4" t="s">
        <v>153</v>
      </c>
      <c r="G245" s="4" t="s">
        <v>154</v>
      </c>
      <c r="H245" s="5" t="str">
        <f>HYPERLINK("https://www.airitibooks.com/Detail/Detail?PublicationID=P20190905031", "https://www.airitibooks.com/Detail/Detail?PublicationID=P20190905031")</f>
        <v>https://www.airitibooks.com/Detail/Detail?PublicationID=P20190905031</v>
      </c>
    </row>
    <row r="246" spans="1:8" ht="21" customHeight="1">
      <c r="A246" s="4" t="s">
        <v>946</v>
      </c>
      <c r="B246" s="4" t="s">
        <v>947</v>
      </c>
      <c r="C246" s="4" t="s">
        <v>267</v>
      </c>
      <c r="D246" s="4" t="s">
        <v>49</v>
      </c>
      <c r="E246" s="4" t="s">
        <v>406</v>
      </c>
      <c r="F246" s="4" t="s">
        <v>142</v>
      </c>
      <c r="G246" s="4" t="s">
        <v>407</v>
      </c>
      <c r="H246" s="5" t="str">
        <f>HYPERLINK("https://www.airitibooks.com/Detail/Detail?PublicationID=P20190905033", "https://www.airitibooks.com/Detail/Detail?PublicationID=P20190905033")</f>
        <v>https://www.airitibooks.com/Detail/Detail?PublicationID=P20190905033</v>
      </c>
    </row>
    <row r="247" spans="1:8" ht="21" customHeight="1">
      <c r="A247" s="4" t="s">
        <v>948</v>
      </c>
      <c r="B247" s="4" t="s">
        <v>949</v>
      </c>
      <c r="C247" s="4" t="s">
        <v>267</v>
      </c>
      <c r="D247" s="4" t="s">
        <v>49</v>
      </c>
      <c r="E247" s="4" t="s">
        <v>406</v>
      </c>
      <c r="F247" s="4" t="s">
        <v>142</v>
      </c>
      <c r="G247" s="4" t="s">
        <v>407</v>
      </c>
      <c r="H247" s="5" t="str">
        <f>HYPERLINK("https://www.airitibooks.com/Detail/Detail?PublicationID=P20190905035", "https://www.airitibooks.com/Detail/Detail?PublicationID=P20190905035")</f>
        <v>https://www.airitibooks.com/Detail/Detail?PublicationID=P20190905035</v>
      </c>
    </row>
    <row r="248" spans="1:8" ht="21" customHeight="1">
      <c r="A248" s="4" t="s">
        <v>950</v>
      </c>
      <c r="B248" s="4" t="s">
        <v>951</v>
      </c>
      <c r="C248" s="4" t="s">
        <v>267</v>
      </c>
      <c r="D248" s="4" t="s">
        <v>49</v>
      </c>
      <c r="E248" s="4" t="s">
        <v>406</v>
      </c>
      <c r="F248" s="4" t="s">
        <v>142</v>
      </c>
      <c r="G248" s="4" t="s">
        <v>407</v>
      </c>
      <c r="H248" s="5" t="str">
        <f>HYPERLINK("https://www.airitibooks.com/Detail/Detail?PublicationID=P20190905037", "https://www.airitibooks.com/Detail/Detail?PublicationID=P20190905037")</f>
        <v>https://www.airitibooks.com/Detail/Detail?PublicationID=P20190905037</v>
      </c>
    </row>
    <row r="249" spans="1:8" ht="21" customHeight="1">
      <c r="A249" s="4" t="s">
        <v>952</v>
      </c>
      <c r="B249" s="4" t="s">
        <v>953</v>
      </c>
      <c r="C249" s="4" t="s">
        <v>267</v>
      </c>
      <c r="D249" s="4" t="s">
        <v>49</v>
      </c>
      <c r="E249" s="4" t="s">
        <v>406</v>
      </c>
      <c r="F249" s="4" t="s">
        <v>142</v>
      </c>
      <c r="G249" s="4" t="s">
        <v>407</v>
      </c>
      <c r="H249" s="5" t="str">
        <f>HYPERLINK("https://www.airitibooks.com/Detail/Detail?PublicationID=P20190905038", "https://www.airitibooks.com/Detail/Detail?PublicationID=P20190905038")</f>
        <v>https://www.airitibooks.com/Detail/Detail?PublicationID=P20190905038</v>
      </c>
    </row>
    <row r="250" spans="1:8" ht="21" customHeight="1">
      <c r="A250" s="4" t="s">
        <v>954</v>
      </c>
      <c r="B250" s="4" t="s">
        <v>955</v>
      </c>
      <c r="C250" s="4" t="s">
        <v>219</v>
      </c>
      <c r="D250" s="4" t="s">
        <v>123</v>
      </c>
      <c r="E250" s="4" t="s">
        <v>406</v>
      </c>
      <c r="F250" s="4" t="s">
        <v>133</v>
      </c>
      <c r="G250" s="4" t="s">
        <v>221</v>
      </c>
      <c r="H250" s="5" t="str">
        <f>HYPERLINK("https://www.airitibooks.com/Detail/Detail?PublicationID=P20190905064", "https://www.airitibooks.com/Detail/Detail?PublicationID=P20190905064")</f>
        <v>https://www.airitibooks.com/Detail/Detail?PublicationID=P20190905064</v>
      </c>
    </row>
    <row r="251" spans="1:8" ht="21" customHeight="1">
      <c r="A251" s="4" t="s">
        <v>956</v>
      </c>
      <c r="B251" s="4" t="s">
        <v>957</v>
      </c>
      <c r="C251" s="4" t="s">
        <v>306</v>
      </c>
      <c r="D251" s="4" t="s">
        <v>958</v>
      </c>
      <c r="E251" s="4" t="s">
        <v>220</v>
      </c>
      <c r="F251" s="4" t="s">
        <v>142</v>
      </c>
      <c r="G251" s="4" t="s">
        <v>167</v>
      </c>
      <c r="H251" s="5" t="str">
        <f>HYPERLINK("https://www.airitibooks.com/Detail/Detail?PublicationID=P20190905068", "https://www.airitibooks.com/Detail/Detail?PublicationID=P20190905068")</f>
        <v>https://www.airitibooks.com/Detail/Detail?PublicationID=P20190905068</v>
      </c>
    </row>
    <row r="252" spans="1:8" ht="21" customHeight="1">
      <c r="A252" s="4" t="s">
        <v>13</v>
      </c>
      <c r="B252" s="4" t="s">
        <v>959</v>
      </c>
      <c r="C252" s="4" t="s">
        <v>583</v>
      </c>
      <c r="D252" s="4" t="s">
        <v>960</v>
      </c>
      <c r="E252" s="4" t="s">
        <v>406</v>
      </c>
      <c r="F252" s="4" t="s">
        <v>62</v>
      </c>
      <c r="G252" s="4" t="s">
        <v>171</v>
      </c>
      <c r="H252" s="5" t="str">
        <f>HYPERLINK("https://www.airitibooks.com/Detail/Detail?PublicationID=P20190905087", "https://www.airitibooks.com/Detail/Detail?PublicationID=P20190905087")</f>
        <v>https://www.airitibooks.com/Detail/Detail?PublicationID=P20190905087</v>
      </c>
    </row>
    <row r="253" spans="1:8" ht="21" customHeight="1">
      <c r="A253" s="4" t="s">
        <v>961</v>
      </c>
      <c r="B253" s="4" t="s">
        <v>962</v>
      </c>
      <c r="C253" s="4" t="s">
        <v>583</v>
      </c>
      <c r="D253" s="4" t="s">
        <v>963</v>
      </c>
      <c r="E253" s="4" t="s">
        <v>406</v>
      </c>
      <c r="F253" s="4" t="s">
        <v>142</v>
      </c>
      <c r="G253" s="4" t="s">
        <v>580</v>
      </c>
      <c r="H253" s="5" t="str">
        <f>HYPERLINK("https://www.airitibooks.com/Detail/Detail?PublicationID=P20190905088", "https://www.airitibooks.com/Detail/Detail?PublicationID=P20190905088")</f>
        <v>https://www.airitibooks.com/Detail/Detail?PublicationID=P20190905088</v>
      </c>
    </row>
    <row r="254" spans="1:8" ht="21" customHeight="1">
      <c r="A254" s="4" t="s">
        <v>964</v>
      </c>
      <c r="B254" s="4" t="s">
        <v>965</v>
      </c>
      <c r="C254" s="4" t="s">
        <v>583</v>
      </c>
      <c r="D254" s="4" t="s">
        <v>966</v>
      </c>
      <c r="E254" s="4" t="s">
        <v>406</v>
      </c>
      <c r="F254" s="4" t="s">
        <v>153</v>
      </c>
      <c r="G254" s="4" t="s">
        <v>154</v>
      </c>
      <c r="H254" s="5" t="str">
        <f>HYPERLINK("https://www.airitibooks.com/Detail/Detail?PublicationID=P20190905089", "https://www.airitibooks.com/Detail/Detail?PublicationID=P20190905089")</f>
        <v>https://www.airitibooks.com/Detail/Detail?PublicationID=P20190905089</v>
      </c>
    </row>
    <row r="255" spans="1:8" ht="21" customHeight="1">
      <c r="A255" s="4" t="s">
        <v>967</v>
      </c>
      <c r="B255" s="4" t="s">
        <v>968</v>
      </c>
      <c r="C255" s="4" t="s">
        <v>548</v>
      </c>
      <c r="D255" s="4" t="s">
        <v>969</v>
      </c>
      <c r="E255" s="4" t="s">
        <v>406</v>
      </c>
      <c r="F255" s="4" t="s">
        <v>142</v>
      </c>
      <c r="G255" s="4" t="s">
        <v>167</v>
      </c>
      <c r="H255" s="5" t="str">
        <f>HYPERLINK("https://www.airitibooks.com/Detail/Detail?PublicationID=P20190911150", "https://www.airitibooks.com/Detail/Detail?PublicationID=P20190911150")</f>
        <v>https://www.airitibooks.com/Detail/Detail?PublicationID=P20190911150</v>
      </c>
    </row>
    <row r="256" spans="1:8" ht="21" customHeight="1">
      <c r="A256" s="4" t="s">
        <v>970</v>
      </c>
      <c r="B256" s="4" t="s">
        <v>971</v>
      </c>
      <c r="C256" s="4" t="s">
        <v>548</v>
      </c>
      <c r="D256" s="4" t="s">
        <v>972</v>
      </c>
      <c r="E256" s="4" t="s">
        <v>406</v>
      </c>
      <c r="F256" s="4" t="s">
        <v>142</v>
      </c>
      <c r="G256" s="4" t="s">
        <v>167</v>
      </c>
      <c r="H256" s="5" t="str">
        <f>HYPERLINK("https://www.airitibooks.com/Detail/Detail?PublicationID=P20190911156", "https://www.airitibooks.com/Detail/Detail?PublicationID=P20190911156")</f>
        <v>https://www.airitibooks.com/Detail/Detail?PublicationID=P20190911156</v>
      </c>
    </row>
    <row r="257" spans="1:8" ht="21" customHeight="1">
      <c r="A257" s="4" t="s">
        <v>973</v>
      </c>
      <c r="B257" s="4" t="s">
        <v>974</v>
      </c>
      <c r="C257" s="4" t="s">
        <v>548</v>
      </c>
      <c r="D257" s="4" t="s">
        <v>975</v>
      </c>
      <c r="E257" s="4" t="s">
        <v>406</v>
      </c>
      <c r="F257" s="4" t="s">
        <v>142</v>
      </c>
      <c r="G257" s="4" t="s">
        <v>167</v>
      </c>
      <c r="H257" s="5" t="str">
        <f>HYPERLINK("https://www.airitibooks.com/Detail/Detail?PublicationID=P20190911157", "https://www.airitibooks.com/Detail/Detail?PublicationID=P20190911157")</f>
        <v>https://www.airitibooks.com/Detail/Detail?PublicationID=P20190911157</v>
      </c>
    </row>
    <row r="258" spans="1:8" ht="21" customHeight="1">
      <c r="A258" s="4" t="s">
        <v>976</v>
      </c>
      <c r="B258" s="4" t="s">
        <v>977</v>
      </c>
      <c r="C258" s="4" t="s">
        <v>658</v>
      </c>
      <c r="D258" s="4" t="s">
        <v>978</v>
      </c>
      <c r="E258" s="4" t="s">
        <v>220</v>
      </c>
      <c r="F258" s="4" t="s">
        <v>192</v>
      </c>
      <c r="G258" s="4" t="s">
        <v>201</v>
      </c>
      <c r="H258" s="5" t="str">
        <f>HYPERLINK("https://www.airitibooks.com/Detail/Detail?PublicationID=P20190920002", "https://www.airitibooks.com/Detail/Detail?PublicationID=P20190920002")</f>
        <v>https://www.airitibooks.com/Detail/Detail?PublicationID=P20190920002</v>
      </c>
    </row>
    <row r="259" spans="1:8" ht="21" customHeight="1">
      <c r="A259" s="4" t="s">
        <v>979</v>
      </c>
      <c r="B259" s="4" t="s">
        <v>980</v>
      </c>
      <c r="C259" s="4" t="s">
        <v>944</v>
      </c>
      <c r="D259" s="4" t="s">
        <v>981</v>
      </c>
      <c r="E259" s="4" t="s">
        <v>406</v>
      </c>
      <c r="F259" s="4" t="s">
        <v>192</v>
      </c>
      <c r="G259" s="4" t="s">
        <v>982</v>
      </c>
      <c r="H259" s="5" t="str">
        <f>HYPERLINK("https://www.airitibooks.com/Detail/Detail?PublicationID=P20190920061", "https://www.airitibooks.com/Detail/Detail?PublicationID=P20190920061")</f>
        <v>https://www.airitibooks.com/Detail/Detail?PublicationID=P20190920061</v>
      </c>
    </row>
    <row r="260" spans="1:8" ht="21" customHeight="1">
      <c r="A260" s="4" t="s">
        <v>983</v>
      </c>
      <c r="B260" s="4" t="s">
        <v>984</v>
      </c>
      <c r="C260" s="4" t="s">
        <v>238</v>
      </c>
      <c r="D260" s="4" t="s">
        <v>985</v>
      </c>
      <c r="E260" s="4" t="s">
        <v>406</v>
      </c>
      <c r="F260" s="4" t="s">
        <v>153</v>
      </c>
      <c r="G260" s="4" t="s">
        <v>986</v>
      </c>
      <c r="H260" s="5" t="str">
        <f>HYPERLINK("https://www.airitibooks.com/Detail/Detail?PublicationID=P20190920068", "https://www.airitibooks.com/Detail/Detail?PublicationID=P20190920068")</f>
        <v>https://www.airitibooks.com/Detail/Detail?PublicationID=P20190920068</v>
      </c>
    </row>
    <row r="261" spans="1:8" ht="21" customHeight="1">
      <c r="A261" s="4" t="s">
        <v>987</v>
      </c>
      <c r="B261" s="4" t="s">
        <v>988</v>
      </c>
      <c r="C261" s="4" t="s">
        <v>238</v>
      </c>
      <c r="D261" s="4" t="s">
        <v>989</v>
      </c>
      <c r="E261" s="4" t="s">
        <v>406</v>
      </c>
      <c r="F261" s="4" t="s">
        <v>128</v>
      </c>
      <c r="G261" s="4" t="s">
        <v>990</v>
      </c>
      <c r="H261" s="5" t="str">
        <f>HYPERLINK("https://www.airitibooks.com/Detail/Detail?PublicationID=P20190920083", "https://www.airitibooks.com/Detail/Detail?PublicationID=P20190920083")</f>
        <v>https://www.airitibooks.com/Detail/Detail?PublicationID=P20190920083</v>
      </c>
    </row>
    <row r="262" spans="1:8" ht="21" customHeight="1">
      <c r="A262" s="4" t="s">
        <v>991</v>
      </c>
      <c r="B262" s="4" t="s">
        <v>992</v>
      </c>
      <c r="C262" s="4" t="s">
        <v>238</v>
      </c>
      <c r="D262" s="4" t="s">
        <v>993</v>
      </c>
      <c r="E262" s="4" t="s">
        <v>406</v>
      </c>
      <c r="F262" s="4" t="s">
        <v>62</v>
      </c>
      <c r="G262" s="4" t="s">
        <v>994</v>
      </c>
      <c r="H262" s="5" t="str">
        <f>HYPERLINK("https://www.airitibooks.com/Detail/Detail?PublicationID=P20190920084", "https://www.airitibooks.com/Detail/Detail?PublicationID=P20190920084")</f>
        <v>https://www.airitibooks.com/Detail/Detail?PublicationID=P20190920084</v>
      </c>
    </row>
    <row r="263" spans="1:8" ht="21" customHeight="1">
      <c r="A263" s="4" t="s">
        <v>995</v>
      </c>
      <c r="B263" s="4" t="s">
        <v>996</v>
      </c>
      <c r="C263" s="4" t="s">
        <v>238</v>
      </c>
      <c r="D263" s="4" t="s">
        <v>993</v>
      </c>
      <c r="E263" s="4" t="s">
        <v>406</v>
      </c>
      <c r="F263" s="4" t="s">
        <v>62</v>
      </c>
      <c r="G263" s="4" t="s">
        <v>994</v>
      </c>
      <c r="H263" s="5" t="str">
        <f>HYPERLINK("https://www.airitibooks.com/Detail/Detail?PublicationID=P20190920085", "https://www.airitibooks.com/Detail/Detail?PublicationID=P20190920085")</f>
        <v>https://www.airitibooks.com/Detail/Detail?PublicationID=P20190920085</v>
      </c>
    </row>
    <row r="264" spans="1:8" ht="21" customHeight="1">
      <c r="A264" s="4" t="s">
        <v>997</v>
      </c>
      <c r="B264" s="4" t="s">
        <v>998</v>
      </c>
      <c r="C264" s="4" t="s">
        <v>385</v>
      </c>
      <c r="D264" s="4" t="s">
        <v>999</v>
      </c>
      <c r="E264" s="4" t="s">
        <v>406</v>
      </c>
      <c r="F264" s="4" t="s">
        <v>153</v>
      </c>
      <c r="G264" s="4" t="s">
        <v>182</v>
      </c>
      <c r="H264" s="5" t="str">
        <f>HYPERLINK("https://www.airitibooks.com/Detail/Detail?PublicationID=P20190920094", "https://www.airitibooks.com/Detail/Detail?PublicationID=P20190920094")</f>
        <v>https://www.airitibooks.com/Detail/Detail?PublicationID=P20190920094</v>
      </c>
    </row>
    <row r="265" spans="1:8" ht="21" customHeight="1">
      <c r="A265" s="4" t="s">
        <v>1000</v>
      </c>
      <c r="B265" s="4" t="s">
        <v>1001</v>
      </c>
      <c r="C265" s="4" t="s">
        <v>385</v>
      </c>
      <c r="D265" s="4" t="s">
        <v>999</v>
      </c>
      <c r="E265" s="4" t="s">
        <v>406</v>
      </c>
      <c r="F265" s="4" t="s">
        <v>153</v>
      </c>
      <c r="G265" s="4" t="s">
        <v>154</v>
      </c>
      <c r="H265" s="5" t="str">
        <f>HYPERLINK("https://www.airitibooks.com/Detail/Detail?PublicationID=P20190920095", "https://www.airitibooks.com/Detail/Detail?PublicationID=P20190920095")</f>
        <v>https://www.airitibooks.com/Detail/Detail?PublicationID=P20190920095</v>
      </c>
    </row>
    <row r="266" spans="1:8" ht="21" customHeight="1">
      <c r="A266" s="4" t="s">
        <v>1002</v>
      </c>
      <c r="B266" s="4" t="s">
        <v>1003</v>
      </c>
      <c r="C266" s="4" t="s">
        <v>385</v>
      </c>
      <c r="D266" s="4" t="s">
        <v>1004</v>
      </c>
      <c r="E266" s="4" t="s">
        <v>406</v>
      </c>
      <c r="F266" s="4" t="s">
        <v>153</v>
      </c>
      <c r="G266" s="4" t="s">
        <v>154</v>
      </c>
      <c r="H266" s="5" t="str">
        <f>HYPERLINK("https://www.airitibooks.com/Detail/Detail?PublicationID=P20190920097", "https://www.airitibooks.com/Detail/Detail?PublicationID=P20190920097")</f>
        <v>https://www.airitibooks.com/Detail/Detail?PublicationID=P20190920097</v>
      </c>
    </row>
    <row r="267" spans="1:8" ht="21" customHeight="1">
      <c r="A267" s="4" t="s">
        <v>1005</v>
      </c>
      <c r="B267" s="4" t="s">
        <v>1006</v>
      </c>
      <c r="C267" s="4" t="s">
        <v>678</v>
      </c>
      <c r="D267" s="4" t="s">
        <v>1007</v>
      </c>
      <c r="E267" s="4" t="s">
        <v>406</v>
      </c>
      <c r="F267" s="4" t="s">
        <v>192</v>
      </c>
      <c r="G267" s="4" t="s">
        <v>235</v>
      </c>
      <c r="H267" s="5" t="str">
        <f>HYPERLINK("https://www.airitibooks.com/Detail/Detail?PublicationID=P20190920099", "https://www.airitibooks.com/Detail/Detail?PublicationID=P20190920099")</f>
        <v>https://www.airitibooks.com/Detail/Detail?PublicationID=P20190920099</v>
      </c>
    </row>
    <row r="268" spans="1:8" ht="21" customHeight="1">
      <c r="A268" s="4" t="s">
        <v>1008</v>
      </c>
      <c r="B268" s="4" t="s">
        <v>1009</v>
      </c>
      <c r="C268" s="4" t="s">
        <v>678</v>
      </c>
      <c r="D268" s="4" t="s">
        <v>1010</v>
      </c>
      <c r="E268" s="4" t="s">
        <v>406</v>
      </c>
      <c r="F268" s="4" t="s">
        <v>153</v>
      </c>
      <c r="G268" s="4" t="s">
        <v>154</v>
      </c>
      <c r="H268" s="5" t="str">
        <f>HYPERLINK("https://www.airitibooks.com/Detail/Detail?PublicationID=P20190920100", "https://www.airitibooks.com/Detail/Detail?PublicationID=P20190920100")</f>
        <v>https://www.airitibooks.com/Detail/Detail?PublicationID=P20190920100</v>
      </c>
    </row>
    <row r="269" spans="1:8" ht="21" customHeight="1">
      <c r="A269" s="4" t="s">
        <v>1011</v>
      </c>
      <c r="B269" s="4" t="s">
        <v>1012</v>
      </c>
      <c r="C269" s="4" t="s">
        <v>678</v>
      </c>
      <c r="D269" s="4" t="s">
        <v>73</v>
      </c>
      <c r="E269" s="4" t="s">
        <v>406</v>
      </c>
      <c r="F269" s="4" t="s">
        <v>153</v>
      </c>
      <c r="G269" s="4" t="s">
        <v>154</v>
      </c>
      <c r="H269" s="5" t="str">
        <f>HYPERLINK("https://www.airitibooks.com/Detail/Detail?PublicationID=P20190920101", "https://www.airitibooks.com/Detail/Detail?PublicationID=P20190920101")</f>
        <v>https://www.airitibooks.com/Detail/Detail?PublicationID=P20190920101</v>
      </c>
    </row>
    <row r="270" spans="1:8" ht="21" customHeight="1">
      <c r="A270" s="4" t="s">
        <v>1013</v>
      </c>
      <c r="B270" s="4" t="s">
        <v>1014</v>
      </c>
      <c r="C270" s="4" t="s">
        <v>678</v>
      </c>
      <c r="D270" s="4" t="s">
        <v>1015</v>
      </c>
      <c r="E270" s="4" t="s">
        <v>406</v>
      </c>
      <c r="F270" s="4" t="s">
        <v>62</v>
      </c>
      <c r="G270" s="4" t="s">
        <v>138</v>
      </c>
      <c r="H270" s="5" t="str">
        <f>HYPERLINK("https://www.airitibooks.com/Detail/Detail?PublicationID=P20190920104", "https://www.airitibooks.com/Detail/Detail?PublicationID=P20190920104")</f>
        <v>https://www.airitibooks.com/Detail/Detail?PublicationID=P20190920104</v>
      </c>
    </row>
    <row r="271" spans="1:8" ht="21" customHeight="1">
      <c r="A271" s="4" t="s">
        <v>1016</v>
      </c>
      <c r="B271" s="4" t="s">
        <v>1017</v>
      </c>
      <c r="C271" s="4" t="s">
        <v>678</v>
      </c>
      <c r="D271" s="4" t="s">
        <v>1018</v>
      </c>
      <c r="E271" s="4" t="s">
        <v>406</v>
      </c>
      <c r="F271" s="4" t="s">
        <v>133</v>
      </c>
      <c r="G271" s="4" t="s">
        <v>133</v>
      </c>
      <c r="H271" s="5" t="str">
        <f>HYPERLINK("https://www.airitibooks.com/Detail/Detail?PublicationID=P20190920105", "https://www.airitibooks.com/Detail/Detail?PublicationID=P20190920105")</f>
        <v>https://www.airitibooks.com/Detail/Detail?PublicationID=P20190920105</v>
      </c>
    </row>
    <row r="272" spans="1:8" ht="21" customHeight="1">
      <c r="A272" s="4" t="s">
        <v>1019</v>
      </c>
      <c r="B272" s="4" t="s">
        <v>1020</v>
      </c>
      <c r="C272" s="4" t="s">
        <v>678</v>
      </c>
      <c r="D272" s="4" t="s">
        <v>55</v>
      </c>
      <c r="E272" s="4" t="s">
        <v>406</v>
      </c>
      <c r="F272" s="4" t="s">
        <v>62</v>
      </c>
      <c r="G272" s="4" t="s">
        <v>138</v>
      </c>
      <c r="H272" s="5" t="str">
        <f>HYPERLINK("https://www.airitibooks.com/Detail/Detail?PublicationID=P20190920106", "https://www.airitibooks.com/Detail/Detail?PublicationID=P20190920106")</f>
        <v>https://www.airitibooks.com/Detail/Detail?PublicationID=P20190920106</v>
      </c>
    </row>
    <row r="273" spans="1:8" ht="21" customHeight="1">
      <c r="A273" s="4" t="s">
        <v>1021</v>
      </c>
      <c r="B273" s="4" t="s">
        <v>1022</v>
      </c>
      <c r="C273" s="4" t="s">
        <v>392</v>
      </c>
      <c r="D273" s="4" t="s">
        <v>1023</v>
      </c>
      <c r="E273" s="4" t="s">
        <v>406</v>
      </c>
      <c r="F273" s="4" t="s">
        <v>319</v>
      </c>
      <c r="G273" s="4" t="s">
        <v>329</v>
      </c>
      <c r="H273" s="5" t="str">
        <f>HYPERLINK("https://www.airitibooks.com/Detail/Detail?PublicationID=P20190920111", "https://www.airitibooks.com/Detail/Detail?PublicationID=P20190920111")</f>
        <v>https://www.airitibooks.com/Detail/Detail?PublicationID=P20190920111</v>
      </c>
    </row>
    <row r="274" spans="1:8" ht="21" customHeight="1">
      <c r="A274" s="4" t="s">
        <v>1024</v>
      </c>
      <c r="B274" s="4" t="s">
        <v>1025</v>
      </c>
      <c r="C274" s="4" t="s">
        <v>662</v>
      </c>
      <c r="D274" s="4" t="s">
        <v>23</v>
      </c>
      <c r="E274" s="4" t="s">
        <v>406</v>
      </c>
      <c r="F274" s="4" t="s">
        <v>142</v>
      </c>
      <c r="G274" s="4" t="s">
        <v>407</v>
      </c>
      <c r="H274" s="5" t="str">
        <f>HYPERLINK("https://www.airitibooks.com/Detail/Detail?PublicationID=P20190920115", "https://www.airitibooks.com/Detail/Detail?PublicationID=P20190920115")</f>
        <v>https://www.airitibooks.com/Detail/Detail?PublicationID=P20190920115</v>
      </c>
    </row>
    <row r="275" spans="1:8" ht="21" customHeight="1">
      <c r="A275" s="4" t="s">
        <v>1026</v>
      </c>
      <c r="B275" s="4" t="s">
        <v>1027</v>
      </c>
      <c r="C275" s="4" t="s">
        <v>662</v>
      </c>
      <c r="D275" s="4" t="s">
        <v>15</v>
      </c>
      <c r="E275" s="4" t="s">
        <v>406</v>
      </c>
      <c r="F275" s="4" t="s">
        <v>142</v>
      </c>
      <c r="G275" s="4" t="s">
        <v>407</v>
      </c>
      <c r="H275" s="5" t="str">
        <f>HYPERLINK("https://www.airitibooks.com/Detail/Detail?PublicationID=P20190920116", "https://www.airitibooks.com/Detail/Detail?PublicationID=P20190920116")</f>
        <v>https://www.airitibooks.com/Detail/Detail?PublicationID=P20190920116</v>
      </c>
    </row>
    <row r="276" spans="1:8" ht="21" customHeight="1">
      <c r="A276" s="4" t="s">
        <v>1028</v>
      </c>
      <c r="B276" s="4" t="s">
        <v>1029</v>
      </c>
      <c r="C276" s="4" t="s">
        <v>392</v>
      </c>
      <c r="D276" s="4" t="s">
        <v>1023</v>
      </c>
      <c r="E276" s="4" t="s">
        <v>406</v>
      </c>
      <c r="F276" s="4" t="s">
        <v>319</v>
      </c>
      <c r="G276" s="4" t="s">
        <v>329</v>
      </c>
      <c r="H276" s="5" t="str">
        <f>HYPERLINK("https://www.airitibooks.com/Detail/Detail?PublicationID=P20190920118", "https://www.airitibooks.com/Detail/Detail?PublicationID=P20190920118")</f>
        <v>https://www.airitibooks.com/Detail/Detail?PublicationID=P20190920118</v>
      </c>
    </row>
    <row r="277" spans="1:8" ht="21" customHeight="1">
      <c r="A277" s="4" t="s">
        <v>1030</v>
      </c>
      <c r="B277" s="4" t="s">
        <v>1031</v>
      </c>
      <c r="C277" s="4" t="s">
        <v>1032</v>
      </c>
      <c r="D277" s="4" t="s">
        <v>1033</v>
      </c>
      <c r="E277" s="4" t="s">
        <v>406</v>
      </c>
      <c r="F277" s="4" t="s">
        <v>142</v>
      </c>
      <c r="G277" s="4" t="s">
        <v>580</v>
      </c>
      <c r="H277" s="5" t="str">
        <f>HYPERLINK("https://www.airitibooks.com/Detail/Detail?PublicationID=P20190920121", "https://www.airitibooks.com/Detail/Detail?PublicationID=P20190920121")</f>
        <v>https://www.airitibooks.com/Detail/Detail?PublicationID=P20190920121</v>
      </c>
    </row>
    <row r="278" spans="1:8" ht="21" customHeight="1">
      <c r="A278" s="4" t="s">
        <v>1034</v>
      </c>
      <c r="B278" s="4" t="s">
        <v>1035</v>
      </c>
      <c r="C278" s="4" t="s">
        <v>457</v>
      </c>
      <c r="D278" s="4" t="s">
        <v>458</v>
      </c>
      <c r="E278" s="4" t="s">
        <v>406</v>
      </c>
      <c r="F278" s="4" t="s">
        <v>142</v>
      </c>
      <c r="G278" s="4" t="s">
        <v>580</v>
      </c>
      <c r="H278" s="5" t="str">
        <f>HYPERLINK("https://www.airitibooks.com/Detail/Detail?PublicationID=P20190920149", "https://www.airitibooks.com/Detail/Detail?PublicationID=P20190920149")</f>
        <v>https://www.airitibooks.com/Detail/Detail?PublicationID=P20190920149</v>
      </c>
    </row>
    <row r="279" spans="1:8" ht="21" customHeight="1">
      <c r="A279" s="4" t="s">
        <v>1036</v>
      </c>
      <c r="B279" s="4" t="s">
        <v>1037</v>
      </c>
      <c r="C279" s="4" t="s">
        <v>666</v>
      </c>
      <c r="D279" s="4" t="s">
        <v>1038</v>
      </c>
      <c r="E279" s="4" t="s">
        <v>406</v>
      </c>
      <c r="F279" s="4" t="s">
        <v>153</v>
      </c>
      <c r="G279" s="4" t="s">
        <v>154</v>
      </c>
      <c r="H279" s="5" t="str">
        <f>HYPERLINK("https://www.airitibooks.com/Detail/Detail?PublicationID=P20190920150", "https://www.airitibooks.com/Detail/Detail?PublicationID=P20190920150")</f>
        <v>https://www.airitibooks.com/Detail/Detail?PublicationID=P20190920150</v>
      </c>
    </row>
    <row r="280" spans="1:8" ht="21" customHeight="1">
      <c r="A280" s="4" t="s">
        <v>1039</v>
      </c>
      <c r="B280" s="4" t="s">
        <v>1040</v>
      </c>
      <c r="C280" s="4" t="s">
        <v>306</v>
      </c>
      <c r="D280" s="4" t="s">
        <v>123</v>
      </c>
      <c r="E280" s="4" t="s">
        <v>406</v>
      </c>
      <c r="F280" s="4" t="s">
        <v>142</v>
      </c>
      <c r="G280" s="4" t="s">
        <v>167</v>
      </c>
      <c r="H280" s="5" t="str">
        <f>HYPERLINK("https://www.airitibooks.com/Detail/Detail?PublicationID=P20190920159", "https://www.airitibooks.com/Detail/Detail?PublicationID=P20190920159")</f>
        <v>https://www.airitibooks.com/Detail/Detail?PublicationID=P20190920159</v>
      </c>
    </row>
    <row r="281" spans="1:8" ht="21" customHeight="1">
      <c r="A281" s="4" t="s">
        <v>1041</v>
      </c>
      <c r="B281" s="4" t="s">
        <v>1042</v>
      </c>
      <c r="C281" s="4" t="s">
        <v>306</v>
      </c>
      <c r="D281" s="4" t="s">
        <v>1043</v>
      </c>
      <c r="E281" s="4" t="s">
        <v>406</v>
      </c>
      <c r="F281" s="4" t="s">
        <v>142</v>
      </c>
      <c r="G281" s="4" t="s">
        <v>167</v>
      </c>
      <c r="H281" s="5" t="str">
        <f>HYPERLINK("https://www.airitibooks.com/Detail/Detail?PublicationID=P20190920163", "https://www.airitibooks.com/Detail/Detail?PublicationID=P20190920163")</f>
        <v>https://www.airitibooks.com/Detail/Detail?PublicationID=P20190920163</v>
      </c>
    </row>
    <row r="282" spans="1:8" ht="21" customHeight="1">
      <c r="A282" s="4" t="s">
        <v>1044</v>
      </c>
      <c r="B282" s="4" t="s">
        <v>1045</v>
      </c>
      <c r="C282" s="4" t="s">
        <v>267</v>
      </c>
      <c r="D282" s="4" t="s">
        <v>16</v>
      </c>
      <c r="E282" s="4" t="s">
        <v>406</v>
      </c>
      <c r="F282" s="4" t="s">
        <v>142</v>
      </c>
      <c r="G282" s="4" t="s">
        <v>407</v>
      </c>
      <c r="H282" s="5" t="str">
        <f>HYPERLINK("https://www.airitibooks.com/Detail/Detail?PublicationID=P20190927238", "https://www.airitibooks.com/Detail/Detail?PublicationID=P20190927238")</f>
        <v>https://www.airitibooks.com/Detail/Detail?PublicationID=P20190927238</v>
      </c>
    </row>
    <row r="283" spans="1:8" ht="21" customHeight="1">
      <c r="A283" s="4" t="s">
        <v>1046</v>
      </c>
      <c r="B283" s="4" t="s">
        <v>1047</v>
      </c>
      <c r="C283" s="4" t="s">
        <v>267</v>
      </c>
      <c r="D283" s="4" t="s">
        <v>1048</v>
      </c>
      <c r="E283" s="4" t="s">
        <v>406</v>
      </c>
      <c r="F283" s="4" t="s">
        <v>142</v>
      </c>
      <c r="G283" s="4" t="s">
        <v>407</v>
      </c>
      <c r="H283" s="5" t="str">
        <f>HYPERLINK("https://www.airitibooks.com/Detail/Detail?PublicationID=P20190927241", "https://www.airitibooks.com/Detail/Detail?PublicationID=P20190927241")</f>
        <v>https://www.airitibooks.com/Detail/Detail?PublicationID=P20190927241</v>
      </c>
    </row>
    <row r="284" spans="1:8" ht="21" customHeight="1">
      <c r="A284" s="4" t="s">
        <v>1049</v>
      </c>
      <c r="B284" s="4" t="s">
        <v>1050</v>
      </c>
      <c r="C284" s="4" t="s">
        <v>267</v>
      </c>
      <c r="D284" s="4" t="s">
        <v>1051</v>
      </c>
      <c r="E284" s="4" t="s">
        <v>406</v>
      </c>
      <c r="F284" s="4" t="s">
        <v>226</v>
      </c>
      <c r="G284" s="4" t="s">
        <v>247</v>
      </c>
      <c r="H284" s="5" t="str">
        <f>HYPERLINK("https://www.airitibooks.com/Detail/Detail?PublicationID=P20190927242", "https://www.airitibooks.com/Detail/Detail?PublicationID=P20190927242")</f>
        <v>https://www.airitibooks.com/Detail/Detail?PublicationID=P20190927242</v>
      </c>
    </row>
    <row r="285" spans="1:8" ht="21" customHeight="1">
      <c r="A285" s="4" t="s">
        <v>1052</v>
      </c>
      <c r="B285" s="4" t="s">
        <v>1053</v>
      </c>
      <c r="C285" s="4" t="s">
        <v>267</v>
      </c>
      <c r="D285" s="4" t="s">
        <v>7</v>
      </c>
      <c r="E285" s="4" t="s">
        <v>406</v>
      </c>
      <c r="F285" s="4" t="s">
        <v>226</v>
      </c>
      <c r="G285" s="4" t="s">
        <v>264</v>
      </c>
      <c r="H285" s="5" t="str">
        <f>HYPERLINK("https://www.airitibooks.com/Detail/Detail?PublicationID=P20190927243", "https://www.airitibooks.com/Detail/Detail?PublicationID=P20190927243")</f>
        <v>https://www.airitibooks.com/Detail/Detail?PublicationID=P20190927243</v>
      </c>
    </row>
    <row r="286" spans="1:8" ht="21" customHeight="1">
      <c r="A286" s="4" t="s">
        <v>1054</v>
      </c>
      <c r="B286" s="4" t="s">
        <v>1055</v>
      </c>
      <c r="C286" s="4" t="s">
        <v>267</v>
      </c>
      <c r="D286" s="4" t="s">
        <v>1056</v>
      </c>
      <c r="E286" s="4" t="s">
        <v>406</v>
      </c>
      <c r="F286" s="4" t="s">
        <v>226</v>
      </c>
      <c r="G286" s="4" t="s">
        <v>227</v>
      </c>
      <c r="H286" s="5" t="str">
        <f>HYPERLINK("https://www.airitibooks.com/Detail/Detail?PublicationID=P20190927244", "https://www.airitibooks.com/Detail/Detail?PublicationID=P20190927244")</f>
        <v>https://www.airitibooks.com/Detail/Detail?PublicationID=P20190927244</v>
      </c>
    </row>
    <row r="287" spans="1:8" ht="21" customHeight="1">
      <c r="A287" s="4" t="s">
        <v>1057</v>
      </c>
      <c r="B287" s="4" t="s">
        <v>1058</v>
      </c>
      <c r="C287" s="4" t="s">
        <v>379</v>
      </c>
      <c r="D287" s="4" t="s">
        <v>123</v>
      </c>
      <c r="E287" s="4" t="s">
        <v>406</v>
      </c>
      <c r="F287" s="4" t="s">
        <v>128</v>
      </c>
      <c r="G287" s="4" t="s">
        <v>394</v>
      </c>
      <c r="H287" s="5" t="str">
        <f>HYPERLINK("https://www.airitibooks.com/Detail/Detail?PublicationID=P20190927245", "https://www.airitibooks.com/Detail/Detail?PublicationID=P20190927245")</f>
        <v>https://www.airitibooks.com/Detail/Detail?PublicationID=P20190927245</v>
      </c>
    </row>
    <row r="288" spans="1:8" ht="21" customHeight="1">
      <c r="A288" s="4" t="s">
        <v>1059</v>
      </c>
      <c r="B288" s="4" t="s">
        <v>1060</v>
      </c>
      <c r="C288" s="4" t="s">
        <v>379</v>
      </c>
      <c r="D288" s="4" t="s">
        <v>1061</v>
      </c>
      <c r="E288" s="4" t="s">
        <v>406</v>
      </c>
      <c r="F288" s="4" t="s">
        <v>62</v>
      </c>
      <c r="G288" s="4" t="s">
        <v>299</v>
      </c>
      <c r="H288" s="5" t="str">
        <f>HYPERLINK("https://www.airitibooks.com/Detail/Detail?PublicationID=P20190927248", "https://www.airitibooks.com/Detail/Detail?PublicationID=P20190927248")</f>
        <v>https://www.airitibooks.com/Detail/Detail?PublicationID=P20190927248</v>
      </c>
    </row>
    <row r="289" spans="1:8" ht="21" customHeight="1">
      <c r="A289" s="4" t="s">
        <v>1062</v>
      </c>
      <c r="B289" s="4" t="s">
        <v>1063</v>
      </c>
      <c r="C289" s="4" t="s">
        <v>379</v>
      </c>
      <c r="D289" s="4" t="s">
        <v>123</v>
      </c>
      <c r="E289" s="4" t="s">
        <v>220</v>
      </c>
      <c r="F289" s="4" t="s">
        <v>133</v>
      </c>
      <c r="G289" s="4" t="s">
        <v>221</v>
      </c>
      <c r="H289" s="5" t="str">
        <f>HYPERLINK("https://www.airitibooks.com/Detail/Detail?PublicationID=P20190927250", "https://www.airitibooks.com/Detail/Detail?PublicationID=P20190927250")</f>
        <v>https://www.airitibooks.com/Detail/Detail?PublicationID=P20190927250</v>
      </c>
    </row>
    <row r="290" spans="1:8" ht="21" customHeight="1">
      <c r="A290" s="4" t="s">
        <v>1064</v>
      </c>
      <c r="B290" s="4" t="s">
        <v>1065</v>
      </c>
      <c r="C290" s="4" t="s">
        <v>379</v>
      </c>
      <c r="D290" s="4" t="s">
        <v>1066</v>
      </c>
      <c r="E290" s="4" t="s">
        <v>220</v>
      </c>
      <c r="F290" s="4" t="s">
        <v>192</v>
      </c>
      <c r="G290" s="4" t="s">
        <v>201</v>
      </c>
      <c r="H290" s="5" t="str">
        <f>HYPERLINK("https://www.airitibooks.com/Detail/Detail?PublicationID=P20190927252", "https://www.airitibooks.com/Detail/Detail?PublicationID=P20190927252")</f>
        <v>https://www.airitibooks.com/Detail/Detail?PublicationID=P20190927252</v>
      </c>
    </row>
    <row r="291" spans="1:8" ht="21" customHeight="1">
      <c r="A291" s="4" t="s">
        <v>1067</v>
      </c>
      <c r="B291" s="4" t="s">
        <v>1068</v>
      </c>
      <c r="C291" s="4" t="s">
        <v>666</v>
      </c>
      <c r="D291" s="4" t="s">
        <v>1069</v>
      </c>
      <c r="E291" s="4" t="s">
        <v>406</v>
      </c>
      <c r="F291" s="4" t="s">
        <v>153</v>
      </c>
      <c r="G291" s="4" t="s">
        <v>154</v>
      </c>
      <c r="H291" s="5" t="str">
        <f>HYPERLINK("https://www.airitibooks.com/Detail/Detail?PublicationID=P20190927262", "https://www.airitibooks.com/Detail/Detail?PublicationID=P20190927262")</f>
        <v>https://www.airitibooks.com/Detail/Detail?PublicationID=P20190927262</v>
      </c>
    </row>
    <row r="292" spans="1:8" ht="21" customHeight="1">
      <c r="A292" s="4" t="s">
        <v>1070</v>
      </c>
      <c r="B292" s="4" t="s">
        <v>1071</v>
      </c>
      <c r="C292" s="4" t="s">
        <v>666</v>
      </c>
      <c r="D292" s="4" t="s">
        <v>1072</v>
      </c>
      <c r="E292" s="4" t="s">
        <v>406</v>
      </c>
      <c r="F292" s="4" t="s">
        <v>62</v>
      </c>
      <c r="G292" s="4" t="s">
        <v>138</v>
      </c>
      <c r="H292" s="5" t="str">
        <f>HYPERLINK("https://www.airitibooks.com/Detail/Detail?PublicationID=P20190927263", "https://www.airitibooks.com/Detail/Detail?PublicationID=P20190927263")</f>
        <v>https://www.airitibooks.com/Detail/Detail?PublicationID=P20190927263</v>
      </c>
    </row>
    <row r="293" spans="1:8" ht="21" customHeight="1">
      <c r="A293" s="4" t="s">
        <v>1073</v>
      </c>
      <c r="B293" s="4" t="s">
        <v>1074</v>
      </c>
      <c r="C293" s="4" t="s">
        <v>45</v>
      </c>
      <c r="D293" s="4" t="s">
        <v>1075</v>
      </c>
      <c r="E293" s="4" t="s">
        <v>220</v>
      </c>
      <c r="F293" s="4" t="s">
        <v>765</v>
      </c>
      <c r="G293" s="4" t="s">
        <v>1076</v>
      </c>
      <c r="H293" s="5" t="str">
        <f>HYPERLINK("https://www.airitibooks.com/Detail/Detail?PublicationID=P20190927268", "https://www.airitibooks.com/Detail/Detail?PublicationID=P20190927268")</f>
        <v>https://www.airitibooks.com/Detail/Detail?PublicationID=P20190927268</v>
      </c>
    </row>
    <row r="294" spans="1:8" ht="21" customHeight="1">
      <c r="A294" s="4" t="s">
        <v>1077</v>
      </c>
      <c r="B294" s="4" t="s">
        <v>1078</v>
      </c>
      <c r="C294" s="4" t="s">
        <v>45</v>
      </c>
      <c r="D294" s="4" t="s">
        <v>1075</v>
      </c>
      <c r="E294" s="4" t="s">
        <v>220</v>
      </c>
      <c r="F294" s="4" t="s">
        <v>765</v>
      </c>
      <c r="G294" s="4" t="s">
        <v>1076</v>
      </c>
      <c r="H294" s="5" t="str">
        <f>HYPERLINK("https://www.airitibooks.com/Detail/Detail?PublicationID=P20190927269", "https://www.airitibooks.com/Detail/Detail?PublicationID=P20190927269")</f>
        <v>https://www.airitibooks.com/Detail/Detail?PublicationID=P20190927269</v>
      </c>
    </row>
    <row r="295" spans="1:8" ht="21" customHeight="1">
      <c r="A295" s="4" t="s">
        <v>1079</v>
      </c>
      <c r="B295" s="4" t="s">
        <v>1080</v>
      </c>
      <c r="C295" s="4" t="s">
        <v>45</v>
      </c>
      <c r="D295" s="4" t="s">
        <v>44</v>
      </c>
      <c r="E295" s="4" t="s">
        <v>220</v>
      </c>
      <c r="F295" s="4" t="s">
        <v>62</v>
      </c>
      <c r="G295" s="4" t="s">
        <v>171</v>
      </c>
      <c r="H295" s="5" t="str">
        <f>HYPERLINK("https://www.airitibooks.com/Detail/Detail?PublicationID=P20190927270", "https://www.airitibooks.com/Detail/Detail?PublicationID=P20190927270")</f>
        <v>https://www.airitibooks.com/Detail/Detail?PublicationID=P20190927270</v>
      </c>
    </row>
    <row r="296" spans="1:8" ht="21" customHeight="1">
      <c r="A296" s="4" t="s">
        <v>1081</v>
      </c>
      <c r="B296" s="4" t="s">
        <v>1082</v>
      </c>
      <c r="C296" s="4" t="s">
        <v>45</v>
      </c>
      <c r="D296" s="4" t="s">
        <v>44</v>
      </c>
      <c r="E296" s="4" t="s">
        <v>406</v>
      </c>
      <c r="F296" s="4" t="s">
        <v>62</v>
      </c>
      <c r="G296" s="4" t="s">
        <v>171</v>
      </c>
      <c r="H296" s="5" t="str">
        <f>HYPERLINK("https://www.airitibooks.com/Detail/Detail?PublicationID=P20190927278", "https://www.airitibooks.com/Detail/Detail?PublicationID=P20190927278")</f>
        <v>https://www.airitibooks.com/Detail/Detail?PublicationID=P20190927278</v>
      </c>
    </row>
    <row r="297" spans="1:8" ht="21" customHeight="1">
      <c r="A297" s="4" t="s">
        <v>1083</v>
      </c>
      <c r="B297" s="4" t="s">
        <v>1084</v>
      </c>
      <c r="C297" s="4" t="s">
        <v>1085</v>
      </c>
      <c r="D297" s="4" t="s">
        <v>1086</v>
      </c>
      <c r="E297" s="4" t="s">
        <v>406</v>
      </c>
      <c r="F297" s="4" t="s">
        <v>192</v>
      </c>
      <c r="G297" s="4" t="s">
        <v>201</v>
      </c>
      <c r="H297" s="5" t="str">
        <f>HYPERLINK("https://www.airitibooks.com/Detail/Detail?PublicationID=P20191005078", "https://www.airitibooks.com/Detail/Detail?PublicationID=P20191005078")</f>
        <v>https://www.airitibooks.com/Detail/Detail?PublicationID=P20191005078</v>
      </c>
    </row>
    <row r="298" spans="1:8" ht="21" customHeight="1">
      <c r="A298" s="4" t="s">
        <v>1087</v>
      </c>
      <c r="B298" s="4" t="s">
        <v>1088</v>
      </c>
      <c r="C298" s="4" t="s">
        <v>583</v>
      </c>
      <c r="D298" s="4" t="s">
        <v>1089</v>
      </c>
      <c r="E298" s="4" t="s">
        <v>406</v>
      </c>
      <c r="F298" s="4" t="s">
        <v>62</v>
      </c>
      <c r="G298" s="4" t="s">
        <v>299</v>
      </c>
      <c r="H298" s="5" t="str">
        <f>HYPERLINK("https://www.airitibooks.com/Detail/Detail?PublicationID=P20191005087", "https://www.airitibooks.com/Detail/Detail?PublicationID=P20191005087")</f>
        <v>https://www.airitibooks.com/Detail/Detail?PublicationID=P20191005087</v>
      </c>
    </row>
    <row r="299" spans="1:8" ht="21" customHeight="1">
      <c r="A299" s="4" t="s">
        <v>1090</v>
      </c>
      <c r="B299" s="4" t="s">
        <v>1091</v>
      </c>
      <c r="C299" s="4" t="s">
        <v>583</v>
      </c>
      <c r="D299" s="4" t="s">
        <v>54</v>
      </c>
      <c r="E299" s="4" t="s">
        <v>406</v>
      </c>
      <c r="F299" s="4" t="s">
        <v>226</v>
      </c>
      <c r="G299" s="4" t="s">
        <v>247</v>
      </c>
      <c r="H299" s="5" t="str">
        <f>HYPERLINK("https://www.airitibooks.com/Detail/Detail?PublicationID=P20191005088", "https://www.airitibooks.com/Detail/Detail?PublicationID=P20191005088")</f>
        <v>https://www.airitibooks.com/Detail/Detail?PublicationID=P20191005088</v>
      </c>
    </row>
    <row r="300" spans="1:8" ht="21" customHeight="1">
      <c r="A300" s="4" t="s">
        <v>1092</v>
      </c>
      <c r="B300" s="4" t="s">
        <v>1093</v>
      </c>
      <c r="C300" s="4" t="s">
        <v>583</v>
      </c>
      <c r="D300" s="4" t="s">
        <v>1094</v>
      </c>
      <c r="E300" s="4" t="s">
        <v>406</v>
      </c>
      <c r="F300" s="4" t="s">
        <v>62</v>
      </c>
      <c r="G300" s="4" t="s">
        <v>171</v>
      </c>
      <c r="H300" s="5" t="str">
        <f>HYPERLINK("https://www.airitibooks.com/Detail/Detail?PublicationID=P20191005089", "https://www.airitibooks.com/Detail/Detail?PublicationID=P20191005089")</f>
        <v>https://www.airitibooks.com/Detail/Detail?PublicationID=P20191005089</v>
      </c>
    </row>
    <row r="301" spans="1:8" ht="21" customHeight="1">
      <c r="A301" s="4" t="s">
        <v>1095</v>
      </c>
      <c r="B301" s="4" t="s">
        <v>1096</v>
      </c>
      <c r="C301" s="4" t="s">
        <v>1097</v>
      </c>
      <c r="D301" s="4" t="s">
        <v>1098</v>
      </c>
      <c r="E301" s="4" t="s">
        <v>406</v>
      </c>
      <c r="F301" s="4" t="s">
        <v>142</v>
      </c>
      <c r="G301" s="4" t="s">
        <v>325</v>
      </c>
      <c r="H301" s="5" t="str">
        <f>HYPERLINK("https://www.airitibooks.com/Detail/Detail?PublicationID=P20191009022", "https://www.airitibooks.com/Detail/Detail?PublicationID=P20191009022")</f>
        <v>https://www.airitibooks.com/Detail/Detail?PublicationID=P20191009022</v>
      </c>
    </row>
    <row r="302" spans="1:8" ht="21" customHeight="1">
      <c r="A302" s="4" t="s">
        <v>1099</v>
      </c>
      <c r="B302" s="4" t="s">
        <v>1100</v>
      </c>
      <c r="C302" s="4" t="s">
        <v>203</v>
      </c>
      <c r="D302" s="4" t="s">
        <v>1101</v>
      </c>
      <c r="E302" s="4" t="s">
        <v>406</v>
      </c>
      <c r="F302" s="4" t="s">
        <v>62</v>
      </c>
      <c r="G302" s="4" t="s">
        <v>138</v>
      </c>
      <c r="H302" s="5" t="str">
        <f>HYPERLINK("https://www.airitibooks.com/Detail/Detail?PublicationID=P20191009025", "https://www.airitibooks.com/Detail/Detail?PublicationID=P20191009025")</f>
        <v>https://www.airitibooks.com/Detail/Detail?PublicationID=P20191009025</v>
      </c>
    </row>
    <row r="303" spans="1:8" ht="21" customHeight="1">
      <c r="A303" s="4" t="s">
        <v>1102</v>
      </c>
      <c r="B303" s="4" t="s">
        <v>1103</v>
      </c>
      <c r="C303" s="4" t="s">
        <v>203</v>
      </c>
      <c r="D303" s="4" t="s">
        <v>1104</v>
      </c>
      <c r="E303" s="4" t="s">
        <v>406</v>
      </c>
      <c r="F303" s="4" t="s">
        <v>142</v>
      </c>
      <c r="G303" s="4" t="s">
        <v>167</v>
      </c>
      <c r="H303" s="5" t="str">
        <f>HYPERLINK("https://www.airitibooks.com/Detail/Detail?PublicationID=P20191009026", "https://www.airitibooks.com/Detail/Detail?PublicationID=P20191009026")</f>
        <v>https://www.airitibooks.com/Detail/Detail?PublicationID=P20191009026</v>
      </c>
    </row>
    <row r="304" spans="1:8" ht="21" customHeight="1">
      <c r="A304" s="4" t="s">
        <v>1105</v>
      </c>
      <c r="B304" s="4" t="s">
        <v>1106</v>
      </c>
      <c r="C304" s="4" t="s">
        <v>203</v>
      </c>
      <c r="D304" s="4" t="s">
        <v>1107</v>
      </c>
      <c r="E304" s="4" t="s">
        <v>406</v>
      </c>
      <c r="F304" s="4" t="s">
        <v>62</v>
      </c>
      <c r="G304" s="4" t="s">
        <v>171</v>
      </c>
      <c r="H304" s="5" t="str">
        <f>HYPERLINK("https://www.airitibooks.com/Detail/Detail?PublicationID=P20191009027", "https://www.airitibooks.com/Detail/Detail?PublicationID=P20191009027")</f>
        <v>https://www.airitibooks.com/Detail/Detail?PublicationID=P20191009027</v>
      </c>
    </row>
    <row r="305" spans="1:8" ht="21" customHeight="1">
      <c r="A305" s="4" t="s">
        <v>1108</v>
      </c>
      <c r="B305" s="4" t="s">
        <v>1109</v>
      </c>
      <c r="C305" s="4" t="s">
        <v>1110</v>
      </c>
      <c r="D305" s="4" t="s">
        <v>1111</v>
      </c>
      <c r="E305" s="4" t="s">
        <v>406</v>
      </c>
      <c r="F305" s="4" t="s">
        <v>226</v>
      </c>
      <c r="G305" s="4" t="s">
        <v>260</v>
      </c>
      <c r="H305" s="5" t="str">
        <f>HYPERLINK("https://www.airitibooks.com/Detail/Detail?PublicationID=P20191009059", "https://www.airitibooks.com/Detail/Detail?PublicationID=P20191009059")</f>
        <v>https://www.airitibooks.com/Detail/Detail?PublicationID=P20191009059</v>
      </c>
    </row>
    <row r="306" spans="1:8" ht="21" customHeight="1">
      <c r="A306" s="4" t="s">
        <v>1112</v>
      </c>
      <c r="B306" s="4" t="s">
        <v>1113</v>
      </c>
      <c r="C306" s="4" t="s">
        <v>203</v>
      </c>
      <c r="D306" s="4" t="s">
        <v>1114</v>
      </c>
      <c r="E306" s="4" t="s">
        <v>406</v>
      </c>
      <c r="F306" s="4" t="s">
        <v>153</v>
      </c>
      <c r="G306" s="4" t="s">
        <v>182</v>
      </c>
      <c r="H306" s="5" t="str">
        <f>HYPERLINK("https://www.airitibooks.com/Detail/Detail?PublicationID=P20191017023", "https://www.airitibooks.com/Detail/Detail?PublicationID=P20191017023")</f>
        <v>https://www.airitibooks.com/Detail/Detail?PublicationID=P20191017023</v>
      </c>
    </row>
    <row r="307" spans="1:8" ht="21" customHeight="1">
      <c r="A307" s="4" t="s">
        <v>1115</v>
      </c>
      <c r="B307" s="4" t="s">
        <v>1116</v>
      </c>
      <c r="C307" s="4" t="s">
        <v>1117</v>
      </c>
      <c r="D307" s="4" t="s">
        <v>1118</v>
      </c>
      <c r="E307" s="4" t="s">
        <v>406</v>
      </c>
      <c r="F307" s="4" t="s">
        <v>62</v>
      </c>
      <c r="G307" s="4" t="s">
        <v>216</v>
      </c>
      <c r="H307" s="5" t="str">
        <f>HYPERLINK("https://www.airitibooks.com/Detail/Detail?PublicationID=P20191017043", "https://www.airitibooks.com/Detail/Detail?PublicationID=P20191017043")</f>
        <v>https://www.airitibooks.com/Detail/Detail?PublicationID=P20191017043</v>
      </c>
    </row>
    <row r="308" spans="1:8" ht="21" customHeight="1">
      <c r="A308" s="4" t="s">
        <v>1119</v>
      </c>
      <c r="B308" s="4" t="s">
        <v>1120</v>
      </c>
      <c r="C308" s="4" t="s">
        <v>1117</v>
      </c>
      <c r="D308" s="4" t="s">
        <v>1121</v>
      </c>
      <c r="E308" s="4" t="s">
        <v>406</v>
      </c>
      <c r="F308" s="4" t="s">
        <v>142</v>
      </c>
      <c r="G308" s="4" t="s">
        <v>407</v>
      </c>
      <c r="H308" s="5" t="str">
        <f>HYPERLINK("https://www.airitibooks.com/Detail/Detail?PublicationID=P20191017045", "https://www.airitibooks.com/Detail/Detail?PublicationID=P20191017045")</f>
        <v>https://www.airitibooks.com/Detail/Detail?PublicationID=P20191017045</v>
      </c>
    </row>
    <row r="309" spans="1:8" ht="21" customHeight="1">
      <c r="A309" s="4" t="s">
        <v>1122</v>
      </c>
      <c r="B309" s="4" t="s">
        <v>1123</v>
      </c>
      <c r="C309" s="4" t="s">
        <v>1117</v>
      </c>
      <c r="D309" s="4" t="s">
        <v>1124</v>
      </c>
      <c r="E309" s="4" t="s">
        <v>406</v>
      </c>
      <c r="F309" s="4" t="s">
        <v>62</v>
      </c>
      <c r="G309" s="4" t="s">
        <v>171</v>
      </c>
      <c r="H309" s="5" t="str">
        <f>HYPERLINK("https://www.airitibooks.com/Detail/Detail?PublicationID=P20191017049", "https://www.airitibooks.com/Detail/Detail?PublicationID=P20191017049")</f>
        <v>https://www.airitibooks.com/Detail/Detail?PublicationID=P20191017049</v>
      </c>
    </row>
    <row r="310" spans="1:8" ht="21" customHeight="1">
      <c r="A310" s="4" t="s">
        <v>1125</v>
      </c>
      <c r="B310" s="4" t="s">
        <v>1126</v>
      </c>
      <c r="C310" s="4" t="s">
        <v>1117</v>
      </c>
      <c r="D310" s="4" t="s">
        <v>1127</v>
      </c>
      <c r="E310" s="4" t="s">
        <v>406</v>
      </c>
      <c r="F310" s="4" t="s">
        <v>142</v>
      </c>
      <c r="G310" s="4" t="s">
        <v>407</v>
      </c>
      <c r="H310" s="5" t="str">
        <f>HYPERLINK("https://www.airitibooks.com/Detail/Detail?PublicationID=P20191017050", "https://www.airitibooks.com/Detail/Detail?PublicationID=P20191017050")</f>
        <v>https://www.airitibooks.com/Detail/Detail?PublicationID=P20191017050</v>
      </c>
    </row>
    <row r="311" spans="1:8" ht="21" customHeight="1">
      <c r="A311" s="4" t="s">
        <v>1128</v>
      </c>
      <c r="B311" s="4" t="s">
        <v>1129</v>
      </c>
      <c r="C311" s="4" t="s">
        <v>1130</v>
      </c>
      <c r="D311" s="4" t="s">
        <v>1131</v>
      </c>
      <c r="E311" s="4" t="s">
        <v>406</v>
      </c>
      <c r="F311" s="4" t="s">
        <v>176</v>
      </c>
      <c r="G311" s="4" t="s">
        <v>177</v>
      </c>
      <c r="H311" s="5" t="str">
        <f>HYPERLINK("https://www.airitibooks.com/Detail/Detail?PublicationID=P20191017053", "https://www.airitibooks.com/Detail/Detail?PublicationID=P20191017053")</f>
        <v>https://www.airitibooks.com/Detail/Detail?PublicationID=P20191017053</v>
      </c>
    </row>
    <row r="312" spans="1:8" ht="21" customHeight="1">
      <c r="A312" s="4" t="s">
        <v>1132</v>
      </c>
      <c r="B312" s="4" t="s">
        <v>1133</v>
      </c>
      <c r="C312" s="4" t="s">
        <v>453</v>
      </c>
      <c r="D312" s="4" t="s">
        <v>4</v>
      </c>
      <c r="E312" s="4" t="s">
        <v>406</v>
      </c>
      <c r="F312" s="4" t="s">
        <v>142</v>
      </c>
      <c r="G312" s="4" t="s">
        <v>407</v>
      </c>
      <c r="H312" s="5" t="str">
        <f>HYPERLINK("https://www.airitibooks.com/Detail/Detail?PublicationID=P20191023082", "https://www.airitibooks.com/Detail/Detail?PublicationID=P20191023082")</f>
        <v>https://www.airitibooks.com/Detail/Detail?PublicationID=P20191023082</v>
      </c>
    </row>
    <row r="313" spans="1:8" ht="21" customHeight="1">
      <c r="A313" s="4" t="s">
        <v>1134</v>
      </c>
      <c r="B313" s="4" t="s">
        <v>1135</v>
      </c>
      <c r="C313" s="4" t="s">
        <v>267</v>
      </c>
      <c r="D313" s="4" t="s">
        <v>47</v>
      </c>
      <c r="E313" s="4" t="s">
        <v>406</v>
      </c>
      <c r="F313" s="4" t="s">
        <v>62</v>
      </c>
      <c r="G313" s="4" t="s">
        <v>171</v>
      </c>
      <c r="H313" s="5" t="str">
        <f>HYPERLINK("https://www.airitibooks.com/Detail/Detail?PublicationID=P20191023083", "https://www.airitibooks.com/Detail/Detail?PublicationID=P20191023083")</f>
        <v>https://www.airitibooks.com/Detail/Detail?PublicationID=P20191023083</v>
      </c>
    </row>
    <row r="314" spans="1:8" ht="21" customHeight="1">
      <c r="A314" s="4" t="s">
        <v>1136</v>
      </c>
      <c r="B314" s="4" t="s">
        <v>1137</v>
      </c>
      <c r="C314" s="4" t="s">
        <v>267</v>
      </c>
      <c r="D314" s="4" t="s">
        <v>1138</v>
      </c>
      <c r="E314" s="4" t="s">
        <v>406</v>
      </c>
      <c r="F314" s="4" t="s">
        <v>133</v>
      </c>
      <c r="G314" s="4" t="s">
        <v>1139</v>
      </c>
      <c r="H314" s="5" t="str">
        <f>HYPERLINK("https://www.airitibooks.com/Detail/Detail?PublicationID=P20191023084", "https://www.airitibooks.com/Detail/Detail?PublicationID=P20191023084")</f>
        <v>https://www.airitibooks.com/Detail/Detail?PublicationID=P20191023084</v>
      </c>
    </row>
    <row r="315" spans="1:8" ht="21" customHeight="1">
      <c r="A315" s="4" t="s">
        <v>1140</v>
      </c>
      <c r="B315" s="4" t="s">
        <v>1141</v>
      </c>
      <c r="C315" s="4" t="s">
        <v>267</v>
      </c>
      <c r="D315" s="4" t="s">
        <v>1142</v>
      </c>
      <c r="E315" s="4" t="s">
        <v>406</v>
      </c>
      <c r="F315" s="4" t="s">
        <v>153</v>
      </c>
      <c r="G315" s="4" t="s">
        <v>986</v>
      </c>
      <c r="H315" s="5" t="str">
        <f>HYPERLINK("https://www.airitibooks.com/Detail/Detail?PublicationID=P20191023086", "https://www.airitibooks.com/Detail/Detail?PublicationID=P20191023086")</f>
        <v>https://www.airitibooks.com/Detail/Detail?PublicationID=P20191023086</v>
      </c>
    </row>
    <row r="316" spans="1:8" ht="21" customHeight="1">
      <c r="A316" s="4" t="s">
        <v>1143</v>
      </c>
      <c r="B316" s="4" t="s">
        <v>1144</v>
      </c>
      <c r="C316" s="4" t="s">
        <v>397</v>
      </c>
      <c r="D316" s="4" t="s">
        <v>1145</v>
      </c>
      <c r="E316" s="4" t="s">
        <v>406</v>
      </c>
      <c r="F316" s="4" t="s">
        <v>128</v>
      </c>
      <c r="G316" s="4" t="s">
        <v>129</v>
      </c>
      <c r="H316" s="5" t="str">
        <f>HYPERLINK("https://www.airitibooks.com/Detail/Detail?PublicationID=P20191023092", "https://www.airitibooks.com/Detail/Detail?PublicationID=P20191023092")</f>
        <v>https://www.airitibooks.com/Detail/Detail?PublicationID=P20191023092</v>
      </c>
    </row>
    <row r="317" spans="1:8" ht="21" customHeight="1">
      <c r="A317" s="4" t="s">
        <v>1146</v>
      </c>
      <c r="B317" s="4" t="s">
        <v>1147</v>
      </c>
      <c r="C317" s="4" t="s">
        <v>397</v>
      </c>
      <c r="D317" s="4" t="s">
        <v>1148</v>
      </c>
      <c r="E317" s="4" t="s">
        <v>406</v>
      </c>
      <c r="F317" s="4" t="s">
        <v>128</v>
      </c>
      <c r="G317" s="4" t="s">
        <v>129</v>
      </c>
      <c r="H317" s="5" t="str">
        <f>HYPERLINK("https://www.airitibooks.com/Detail/Detail?PublicationID=P20191023093", "https://www.airitibooks.com/Detail/Detail?PublicationID=P20191023093")</f>
        <v>https://www.airitibooks.com/Detail/Detail?PublicationID=P20191023093</v>
      </c>
    </row>
    <row r="318" spans="1:8" ht="21" customHeight="1">
      <c r="A318" s="4" t="s">
        <v>1149</v>
      </c>
      <c r="B318" s="4" t="s">
        <v>1150</v>
      </c>
      <c r="C318" s="4" t="s">
        <v>397</v>
      </c>
      <c r="D318" s="4" t="s">
        <v>1151</v>
      </c>
      <c r="E318" s="4" t="s">
        <v>406</v>
      </c>
      <c r="F318" s="4" t="s">
        <v>226</v>
      </c>
      <c r="G318" s="4" t="s">
        <v>264</v>
      </c>
      <c r="H318" s="5" t="str">
        <f>HYPERLINK("https://www.airitibooks.com/Detail/Detail?PublicationID=P20191023094", "https://www.airitibooks.com/Detail/Detail?PublicationID=P20191023094")</f>
        <v>https://www.airitibooks.com/Detail/Detail?PublicationID=P20191023094</v>
      </c>
    </row>
    <row r="319" spans="1:8" ht="21" customHeight="1">
      <c r="A319" s="4" t="s">
        <v>1152</v>
      </c>
      <c r="B319" s="4" t="s">
        <v>1153</v>
      </c>
      <c r="C319" s="4" t="s">
        <v>397</v>
      </c>
      <c r="D319" s="4" t="s">
        <v>100</v>
      </c>
      <c r="E319" s="4" t="s">
        <v>406</v>
      </c>
      <c r="F319" s="4" t="s">
        <v>128</v>
      </c>
      <c r="G319" s="4" t="s">
        <v>129</v>
      </c>
      <c r="H319" s="5" t="str">
        <f>HYPERLINK("https://www.airitibooks.com/Detail/Detail?PublicationID=P20191023096", "https://www.airitibooks.com/Detail/Detail?PublicationID=P20191023096")</f>
        <v>https://www.airitibooks.com/Detail/Detail?PublicationID=P20191023096</v>
      </c>
    </row>
    <row r="320" spans="1:8" ht="21" customHeight="1">
      <c r="A320" s="4" t="s">
        <v>1154</v>
      </c>
      <c r="B320" s="4" t="s">
        <v>1155</v>
      </c>
      <c r="C320" s="4" t="s">
        <v>397</v>
      </c>
      <c r="D320" s="4" t="s">
        <v>1156</v>
      </c>
      <c r="E320" s="4" t="s">
        <v>406</v>
      </c>
      <c r="F320" s="4" t="s">
        <v>128</v>
      </c>
      <c r="G320" s="4" t="s">
        <v>129</v>
      </c>
      <c r="H320" s="5" t="str">
        <f>HYPERLINK("https://www.airitibooks.com/Detail/Detail?PublicationID=P20191023097", "https://www.airitibooks.com/Detail/Detail?PublicationID=P20191023097")</f>
        <v>https://www.airitibooks.com/Detail/Detail?PublicationID=P20191023097</v>
      </c>
    </row>
    <row r="321" spans="1:8" ht="21" customHeight="1">
      <c r="A321" s="4" t="s">
        <v>1157</v>
      </c>
      <c r="B321" s="4" t="s">
        <v>1158</v>
      </c>
      <c r="C321" s="4" t="s">
        <v>397</v>
      </c>
      <c r="D321" s="4" t="s">
        <v>1159</v>
      </c>
      <c r="E321" s="4" t="s">
        <v>406</v>
      </c>
      <c r="F321" s="4" t="s">
        <v>128</v>
      </c>
      <c r="G321" s="4" t="s">
        <v>129</v>
      </c>
      <c r="H321" s="5" t="str">
        <f>HYPERLINK("https://www.airitibooks.com/Detail/Detail?PublicationID=P20191023098", "https://www.airitibooks.com/Detail/Detail?PublicationID=P20191023098")</f>
        <v>https://www.airitibooks.com/Detail/Detail?PublicationID=P20191023098</v>
      </c>
    </row>
    <row r="322" spans="1:8" ht="21" customHeight="1">
      <c r="A322" s="4" t="s">
        <v>1160</v>
      </c>
      <c r="B322" s="4" t="s">
        <v>1161</v>
      </c>
      <c r="C322" s="4" t="s">
        <v>397</v>
      </c>
      <c r="D322" s="4" t="s">
        <v>1162</v>
      </c>
      <c r="E322" s="4" t="s">
        <v>406</v>
      </c>
      <c r="F322" s="4" t="s">
        <v>62</v>
      </c>
      <c r="G322" s="4" t="s">
        <v>299</v>
      </c>
      <c r="H322" s="5" t="str">
        <f>HYPERLINK("https://www.airitibooks.com/Detail/Detail?PublicationID=P20191023099", "https://www.airitibooks.com/Detail/Detail?PublicationID=P20191023099")</f>
        <v>https://www.airitibooks.com/Detail/Detail?PublicationID=P20191023099</v>
      </c>
    </row>
    <row r="323" spans="1:8" ht="21" customHeight="1">
      <c r="A323" s="4" t="s">
        <v>1163</v>
      </c>
      <c r="B323" s="4" t="s">
        <v>1164</v>
      </c>
      <c r="C323" s="4" t="s">
        <v>397</v>
      </c>
      <c r="D323" s="4" t="s">
        <v>1165</v>
      </c>
      <c r="E323" s="4" t="s">
        <v>406</v>
      </c>
      <c r="F323" s="4" t="s">
        <v>128</v>
      </c>
      <c r="G323" s="4" t="s">
        <v>129</v>
      </c>
      <c r="H323" s="5" t="str">
        <f>HYPERLINK("https://www.airitibooks.com/Detail/Detail?PublicationID=P20191023102", "https://www.airitibooks.com/Detail/Detail?PublicationID=P20191023102")</f>
        <v>https://www.airitibooks.com/Detail/Detail?PublicationID=P20191023102</v>
      </c>
    </row>
    <row r="324" spans="1:8" ht="21" customHeight="1">
      <c r="A324" s="4" t="s">
        <v>1166</v>
      </c>
      <c r="B324" s="4" t="s">
        <v>1167</v>
      </c>
      <c r="C324" s="4" t="s">
        <v>530</v>
      </c>
      <c r="D324" s="4" t="s">
        <v>1168</v>
      </c>
      <c r="E324" s="4" t="s">
        <v>406</v>
      </c>
      <c r="F324" s="4" t="s">
        <v>765</v>
      </c>
      <c r="G324" s="4" t="s">
        <v>1169</v>
      </c>
      <c r="H324" s="5" t="str">
        <f>HYPERLINK("https://www.airitibooks.com/Detail/Detail?PublicationID=P20191031005", "https://www.airitibooks.com/Detail/Detail?PublicationID=P20191031005")</f>
        <v>https://www.airitibooks.com/Detail/Detail?PublicationID=P20191031005</v>
      </c>
    </row>
    <row r="325" spans="1:8" ht="21" customHeight="1">
      <c r="A325" s="4" t="s">
        <v>1170</v>
      </c>
      <c r="B325" s="4" t="s">
        <v>1171</v>
      </c>
      <c r="C325" s="4" t="s">
        <v>203</v>
      </c>
      <c r="D325" s="4" t="s">
        <v>1172</v>
      </c>
      <c r="E325" s="4" t="s">
        <v>127</v>
      </c>
      <c r="F325" s="4" t="s">
        <v>62</v>
      </c>
      <c r="G325" s="4" t="s">
        <v>216</v>
      </c>
      <c r="H325" s="5" t="str">
        <f>HYPERLINK("https://www.airitibooks.com/Detail/Detail?PublicationID=P20191031012", "https://www.airitibooks.com/Detail/Detail?PublicationID=P20191031012")</f>
        <v>https://www.airitibooks.com/Detail/Detail?PublicationID=P20191031012</v>
      </c>
    </row>
    <row r="326" spans="1:8" ht="21" customHeight="1">
      <c r="A326" s="4" t="s">
        <v>1173</v>
      </c>
      <c r="B326" s="4" t="s">
        <v>1174</v>
      </c>
      <c r="C326" s="4" t="s">
        <v>583</v>
      </c>
      <c r="D326" s="4" t="s">
        <v>1175</v>
      </c>
      <c r="E326" s="4" t="s">
        <v>406</v>
      </c>
      <c r="F326" s="4" t="s">
        <v>226</v>
      </c>
      <c r="G326" s="4" t="s">
        <v>264</v>
      </c>
      <c r="H326" s="5" t="str">
        <f>HYPERLINK("https://www.airitibooks.com/Detail/Detail?PublicationID=P20191031052", "https://www.airitibooks.com/Detail/Detail?PublicationID=P20191031052")</f>
        <v>https://www.airitibooks.com/Detail/Detail?PublicationID=P20191031052</v>
      </c>
    </row>
    <row r="327" spans="1:8" ht="21" customHeight="1">
      <c r="A327" s="4" t="s">
        <v>1176</v>
      </c>
      <c r="B327" s="4" t="s">
        <v>1177</v>
      </c>
      <c r="C327" s="4" t="s">
        <v>1178</v>
      </c>
      <c r="D327" s="4" t="s">
        <v>1179</v>
      </c>
      <c r="E327" s="4" t="s">
        <v>220</v>
      </c>
      <c r="F327" s="4" t="s">
        <v>142</v>
      </c>
      <c r="G327" s="4" t="s">
        <v>407</v>
      </c>
      <c r="H327" s="5" t="str">
        <f>HYPERLINK("https://www.airitibooks.com/Detail/Detail?PublicationID=P20191031097", "https://www.airitibooks.com/Detail/Detail?PublicationID=P20191031097")</f>
        <v>https://www.airitibooks.com/Detail/Detail?PublicationID=P20191031097</v>
      </c>
    </row>
    <row r="328" spans="1:8" ht="21" customHeight="1">
      <c r="A328" s="4" t="s">
        <v>1180</v>
      </c>
      <c r="B328" s="4" t="s">
        <v>1181</v>
      </c>
      <c r="C328" s="4" t="s">
        <v>1178</v>
      </c>
      <c r="D328" s="4" t="s">
        <v>1182</v>
      </c>
      <c r="E328" s="4" t="s">
        <v>406</v>
      </c>
      <c r="F328" s="4" t="s">
        <v>142</v>
      </c>
      <c r="G328" s="4" t="s">
        <v>407</v>
      </c>
      <c r="H328" s="5" t="str">
        <f>HYPERLINK("https://www.airitibooks.com/Detail/Detail?PublicationID=P20191031099", "https://www.airitibooks.com/Detail/Detail?PublicationID=P20191031099")</f>
        <v>https://www.airitibooks.com/Detail/Detail?PublicationID=P20191031099</v>
      </c>
    </row>
    <row r="329" spans="1:8" ht="21" customHeight="1">
      <c r="A329" s="4" t="s">
        <v>1183</v>
      </c>
      <c r="B329" s="4" t="s">
        <v>1184</v>
      </c>
      <c r="C329" s="4" t="s">
        <v>1185</v>
      </c>
      <c r="D329" s="4" t="s">
        <v>1186</v>
      </c>
      <c r="E329" s="4" t="s">
        <v>406</v>
      </c>
      <c r="F329" s="4" t="s">
        <v>142</v>
      </c>
      <c r="G329" s="4" t="s">
        <v>407</v>
      </c>
      <c r="H329" s="5" t="str">
        <f>HYPERLINK("https://www.airitibooks.com/Detail/Detail?PublicationID=P20191031102", "https://www.airitibooks.com/Detail/Detail?PublicationID=P20191031102")</f>
        <v>https://www.airitibooks.com/Detail/Detail?PublicationID=P20191031102</v>
      </c>
    </row>
    <row r="330" spans="1:8" ht="21" customHeight="1">
      <c r="A330" s="4" t="s">
        <v>1187</v>
      </c>
      <c r="B330" s="4" t="s">
        <v>1188</v>
      </c>
      <c r="C330" s="4" t="s">
        <v>1178</v>
      </c>
      <c r="D330" s="4" t="s">
        <v>1189</v>
      </c>
      <c r="E330" s="4" t="s">
        <v>220</v>
      </c>
      <c r="F330" s="4" t="s">
        <v>142</v>
      </c>
      <c r="G330" s="4" t="s">
        <v>407</v>
      </c>
      <c r="H330" s="5" t="str">
        <f>HYPERLINK("https://www.airitibooks.com/Detail/Detail?PublicationID=P20191031106", "https://www.airitibooks.com/Detail/Detail?PublicationID=P20191031106")</f>
        <v>https://www.airitibooks.com/Detail/Detail?PublicationID=P20191031106</v>
      </c>
    </row>
    <row r="331" spans="1:8" ht="21" customHeight="1">
      <c r="A331" s="4" t="s">
        <v>1190</v>
      </c>
      <c r="B331" s="4" t="s">
        <v>1191</v>
      </c>
      <c r="C331" s="4" t="s">
        <v>1192</v>
      </c>
      <c r="D331" s="4" t="s">
        <v>1193</v>
      </c>
      <c r="E331" s="4" t="s">
        <v>406</v>
      </c>
      <c r="F331" s="4" t="s">
        <v>62</v>
      </c>
      <c r="G331" s="4" t="s">
        <v>171</v>
      </c>
      <c r="H331" s="5" t="str">
        <f>HYPERLINK("https://www.airitibooks.com/Detail/Detail?PublicationID=P20191108003", "https://www.airitibooks.com/Detail/Detail?PublicationID=P20191108003")</f>
        <v>https://www.airitibooks.com/Detail/Detail?PublicationID=P20191108003</v>
      </c>
    </row>
    <row r="332" spans="1:8" ht="21" customHeight="1">
      <c r="A332" s="4" t="s">
        <v>1194</v>
      </c>
      <c r="B332" s="4" t="s">
        <v>1195</v>
      </c>
      <c r="C332" s="4" t="s">
        <v>464</v>
      </c>
      <c r="D332" s="4" t="s">
        <v>1196</v>
      </c>
      <c r="E332" s="4" t="s">
        <v>406</v>
      </c>
      <c r="F332" s="4" t="s">
        <v>62</v>
      </c>
      <c r="G332" s="4" t="s">
        <v>138</v>
      </c>
      <c r="H332" s="5" t="str">
        <f>HYPERLINK("https://www.airitibooks.com/Detail/Detail?PublicationID=P20191108021", "https://www.airitibooks.com/Detail/Detail?PublicationID=P20191108021")</f>
        <v>https://www.airitibooks.com/Detail/Detail?PublicationID=P20191108021</v>
      </c>
    </row>
    <row r="333" spans="1:8" ht="21" customHeight="1">
      <c r="A333" s="4" t="s">
        <v>1197</v>
      </c>
      <c r="B333" s="4" t="s">
        <v>1198</v>
      </c>
      <c r="C333" s="4" t="s">
        <v>464</v>
      </c>
      <c r="D333" s="4" t="s">
        <v>1199</v>
      </c>
      <c r="E333" s="4" t="s">
        <v>406</v>
      </c>
      <c r="F333" s="4" t="s">
        <v>62</v>
      </c>
      <c r="G333" s="4" t="s">
        <v>138</v>
      </c>
      <c r="H333" s="5" t="str">
        <f>HYPERLINK("https://www.airitibooks.com/Detail/Detail?PublicationID=P20191108022", "https://www.airitibooks.com/Detail/Detail?PublicationID=P20191108022")</f>
        <v>https://www.airitibooks.com/Detail/Detail?PublicationID=P20191108022</v>
      </c>
    </row>
    <row r="334" spans="1:8" ht="21" customHeight="1">
      <c r="A334" s="4" t="s">
        <v>1200</v>
      </c>
      <c r="B334" s="4" t="s">
        <v>1201</v>
      </c>
      <c r="C334" s="4" t="s">
        <v>203</v>
      </c>
      <c r="D334" s="4" t="s">
        <v>1202</v>
      </c>
      <c r="E334" s="4" t="s">
        <v>406</v>
      </c>
      <c r="F334" s="4" t="s">
        <v>153</v>
      </c>
      <c r="G334" s="4" t="s">
        <v>154</v>
      </c>
      <c r="H334" s="5" t="str">
        <f>HYPERLINK("https://www.airitibooks.com/Detail/Detail?PublicationID=P20191108031", "https://www.airitibooks.com/Detail/Detail?PublicationID=P20191108031")</f>
        <v>https://www.airitibooks.com/Detail/Detail?PublicationID=P20191108031</v>
      </c>
    </row>
    <row r="335" spans="1:8" ht="21" customHeight="1">
      <c r="A335" s="4" t="s">
        <v>39</v>
      </c>
      <c r="B335" s="4" t="s">
        <v>1203</v>
      </c>
      <c r="C335" s="4" t="s">
        <v>666</v>
      </c>
      <c r="D335" s="4" t="s">
        <v>40</v>
      </c>
      <c r="E335" s="4" t="s">
        <v>406</v>
      </c>
      <c r="F335" s="4" t="s">
        <v>226</v>
      </c>
      <c r="G335" s="4" t="s">
        <v>264</v>
      </c>
      <c r="H335" s="5" t="str">
        <f>HYPERLINK("https://www.airitibooks.com/Detail/Detail?PublicationID=P20191108039", "https://www.airitibooks.com/Detail/Detail?PublicationID=P20191108039")</f>
        <v>https://www.airitibooks.com/Detail/Detail?PublicationID=P20191108039</v>
      </c>
    </row>
    <row r="336" spans="1:8" ht="21" customHeight="1">
      <c r="A336" s="4" t="s">
        <v>1204</v>
      </c>
      <c r="B336" s="4" t="s">
        <v>1205</v>
      </c>
      <c r="C336" s="4" t="s">
        <v>666</v>
      </c>
      <c r="D336" s="4" t="s">
        <v>41</v>
      </c>
      <c r="E336" s="4" t="s">
        <v>406</v>
      </c>
      <c r="F336" s="4" t="s">
        <v>62</v>
      </c>
      <c r="G336" s="4" t="s">
        <v>138</v>
      </c>
      <c r="H336" s="5" t="str">
        <f>HYPERLINK("https://www.airitibooks.com/Detail/Detail?PublicationID=P20191108040", "https://www.airitibooks.com/Detail/Detail?PublicationID=P20191108040")</f>
        <v>https://www.airitibooks.com/Detail/Detail?PublicationID=P20191108040</v>
      </c>
    </row>
    <row r="337" spans="1:8" ht="21" customHeight="1">
      <c r="A337" s="4" t="s">
        <v>1206</v>
      </c>
      <c r="B337" s="4" t="s">
        <v>1207</v>
      </c>
      <c r="C337" s="4" t="s">
        <v>583</v>
      </c>
      <c r="D337" s="4" t="s">
        <v>1208</v>
      </c>
      <c r="E337" s="4" t="s">
        <v>406</v>
      </c>
      <c r="F337" s="4" t="s">
        <v>62</v>
      </c>
      <c r="G337" s="4" t="s">
        <v>171</v>
      </c>
      <c r="H337" s="5" t="str">
        <f>HYPERLINK("https://www.airitibooks.com/Detail/Detail?PublicationID=P20191108046", "https://www.airitibooks.com/Detail/Detail?PublicationID=P20191108046")</f>
        <v>https://www.airitibooks.com/Detail/Detail?PublicationID=P20191108046</v>
      </c>
    </row>
    <row r="338" spans="1:8" ht="21" customHeight="1">
      <c r="A338" s="4" t="s">
        <v>1209</v>
      </c>
      <c r="B338" s="4" t="s">
        <v>1210</v>
      </c>
      <c r="C338" s="4" t="s">
        <v>583</v>
      </c>
      <c r="D338" s="4" t="s">
        <v>1211</v>
      </c>
      <c r="E338" s="4" t="s">
        <v>406</v>
      </c>
      <c r="F338" s="4" t="s">
        <v>128</v>
      </c>
      <c r="G338" s="4" t="s">
        <v>532</v>
      </c>
      <c r="H338" s="5" t="str">
        <f>HYPERLINK("https://www.airitibooks.com/Detail/Detail?PublicationID=P20191108050", "https://www.airitibooks.com/Detail/Detail?PublicationID=P20191108050")</f>
        <v>https://www.airitibooks.com/Detail/Detail?PublicationID=P20191108050</v>
      </c>
    </row>
    <row r="339" spans="1:8" ht="21" customHeight="1">
      <c r="A339" s="4" t="s">
        <v>1212</v>
      </c>
      <c r="B339" s="4" t="s">
        <v>1213</v>
      </c>
      <c r="C339" s="4" t="s">
        <v>1214</v>
      </c>
      <c r="D339" s="4" t="s">
        <v>1215</v>
      </c>
      <c r="E339" s="4" t="s">
        <v>220</v>
      </c>
      <c r="F339" s="4" t="s">
        <v>133</v>
      </c>
      <c r="G339" s="4" t="s">
        <v>221</v>
      </c>
      <c r="H339" s="5" t="str">
        <f>HYPERLINK("https://www.airitibooks.com/Detail/Detail?PublicationID=P20191115069", "https://www.airitibooks.com/Detail/Detail?PublicationID=P20191115069")</f>
        <v>https://www.airitibooks.com/Detail/Detail?PublicationID=P20191115069</v>
      </c>
    </row>
    <row r="340" spans="1:8" ht="21" customHeight="1">
      <c r="A340" s="4" t="s">
        <v>1216</v>
      </c>
      <c r="B340" s="4" t="s">
        <v>1217</v>
      </c>
      <c r="C340" s="4" t="s">
        <v>1214</v>
      </c>
      <c r="D340" s="4" t="s">
        <v>1218</v>
      </c>
      <c r="E340" s="4" t="s">
        <v>220</v>
      </c>
      <c r="F340" s="4" t="s">
        <v>133</v>
      </c>
      <c r="G340" s="4" t="s">
        <v>221</v>
      </c>
      <c r="H340" s="5" t="str">
        <f>HYPERLINK("https://www.airitibooks.com/Detail/Detail?PublicationID=P20191115070", "https://www.airitibooks.com/Detail/Detail?PublicationID=P20191115070")</f>
        <v>https://www.airitibooks.com/Detail/Detail?PublicationID=P20191115070</v>
      </c>
    </row>
    <row r="341" spans="1:8" ht="21" customHeight="1">
      <c r="A341" s="4" t="s">
        <v>1219</v>
      </c>
      <c r="B341" s="4" t="s">
        <v>1220</v>
      </c>
      <c r="C341" s="4" t="s">
        <v>1214</v>
      </c>
      <c r="D341" s="4" t="s">
        <v>1221</v>
      </c>
      <c r="E341" s="4" t="s">
        <v>220</v>
      </c>
      <c r="F341" s="4" t="s">
        <v>133</v>
      </c>
      <c r="G341" s="4" t="s">
        <v>221</v>
      </c>
      <c r="H341" s="5" t="str">
        <f>HYPERLINK("https://www.airitibooks.com/Detail/Detail?PublicationID=P20191115071", "https://www.airitibooks.com/Detail/Detail?PublicationID=P20191115071")</f>
        <v>https://www.airitibooks.com/Detail/Detail?PublicationID=P20191115071</v>
      </c>
    </row>
    <row r="342" spans="1:8" ht="21" customHeight="1">
      <c r="A342" s="4" t="s">
        <v>1222</v>
      </c>
      <c r="B342" s="4" t="s">
        <v>1223</v>
      </c>
      <c r="C342" s="4" t="s">
        <v>1214</v>
      </c>
      <c r="D342" s="4" t="s">
        <v>1224</v>
      </c>
      <c r="E342" s="4" t="s">
        <v>220</v>
      </c>
      <c r="F342" s="4" t="s">
        <v>192</v>
      </c>
      <c r="G342" s="4" t="s">
        <v>1225</v>
      </c>
      <c r="H342" s="5" t="str">
        <f>HYPERLINK("https://www.airitibooks.com/Detail/Detail?PublicationID=P20191115072", "https://www.airitibooks.com/Detail/Detail?PublicationID=P20191115072")</f>
        <v>https://www.airitibooks.com/Detail/Detail?PublicationID=P20191115072</v>
      </c>
    </row>
    <row r="343" spans="1:8" ht="21" customHeight="1">
      <c r="A343" s="4" t="s">
        <v>1226</v>
      </c>
      <c r="B343" s="4" t="s">
        <v>1227</v>
      </c>
      <c r="C343" s="4" t="s">
        <v>666</v>
      </c>
      <c r="D343" s="4" t="s">
        <v>1228</v>
      </c>
      <c r="E343" s="4" t="s">
        <v>406</v>
      </c>
      <c r="F343" s="4" t="s">
        <v>62</v>
      </c>
      <c r="G343" s="4" t="s">
        <v>138</v>
      </c>
      <c r="H343" s="5" t="str">
        <f>HYPERLINK("https://www.airitibooks.com/Detail/Detail?PublicationID=P20191115078", "https://www.airitibooks.com/Detail/Detail?PublicationID=P20191115078")</f>
        <v>https://www.airitibooks.com/Detail/Detail?PublicationID=P20191115078</v>
      </c>
    </row>
    <row r="344" spans="1:8" ht="21" customHeight="1">
      <c r="A344" s="4" t="s">
        <v>1229</v>
      </c>
      <c r="B344" s="4" t="s">
        <v>1230</v>
      </c>
      <c r="C344" s="4" t="s">
        <v>666</v>
      </c>
      <c r="D344" s="4" t="s">
        <v>1231</v>
      </c>
      <c r="E344" s="4" t="s">
        <v>406</v>
      </c>
      <c r="F344" s="4" t="s">
        <v>153</v>
      </c>
      <c r="G344" s="4" t="s">
        <v>154</v>
      </c>
      <c r="H344" s="5" t="str">
        <f>HYPERLINK("https://www.airitibooks.com/Detail/Detail?PublicationID=P20191115079", "https://www.airitibooks.com/Detail/Detail?PublicationID=P20191115079")</f>
        <v>https://www.airitibooks.com/Detail/Detail?PublicationID=P20191115079</v>
      </c>
    </row>
    <row r="345" spans="1:8" ht="21" customHeight="1">
      <c r="A345" s="4" t="s">
        <v>1232</v>
      </c>
      <c r="B345" s="4" t="s">
        <v>1233</v>
      </c>
      <c r="C345" s="4" t="s">
        <v>323</v>
      </c>
      <c r="D345" s="4" t="s">
        <v>1234</v>
      </c>
      <c r="E345" s="4" t="s">
        <v>220</v>
      </c>
      <c r="F345" s="4" t="s">
        <v>319</v>
      </c>
      <c r="G345" s="4" t="s">
        <v>1235</v>
      </c>
      <c r="H345" s="5" t="str">
        <f>HYPERLINK("https://www.airitibooks.com/Detail/Detail?PublicationID=P20191122012", "https://www.airitibooks.com/Detail/Detail?PublicationID=P20191122012")</f>
        <v>https://www.airitibooks.com/Detail/Detail?PublicationID=P20191122012</v>
      </c>
    </row>
    <row r="346" spans="1:8" ht="21" customHeight="1">
      <c r="A346" s="4" t="s">
        <v>1236</v>
      </c>
      <c r="B346" s="4" t="s">
        <v>1237</v>
      </c>
      <c r="C346" s="4" t="s">
        <v>323</v>
      </c>
      <c r="D346" s="4" t="s">
        <v>1238</v>
      </c>
      <c r="E346" s="4" t="s">
        <v>220</v>
      </c>
      <c r="F346" s="4" t="s">
        <v>319</v>
      </c>
      <c r="G346" s="4" t="s">
        <v>1235</v>
      </c>
      <c r="H346" s="5" t="str">
        <f>HYPERLINK("https://www.airitibooks.com/Detail/Detail?PublicationID=P20191122013", "https://www.airitibooks.com/Detail/Detail?PublicationID=P20191122013")</f>
        <v>https://www.airitibooks.com/Detail/Detail?PublicationID=P20191122013</v>
      </c>
    </row>
    <row r="347" spans="1:8" ht="21" customHeight="1">
      <c r="A347" s="4" t="s">
        <v>1239</v>
      </c>
      <c r="B347" s="4" t="s">
        <v>1240</v>
      </c>
      <c r="C347" s="4" t="s">
        <v>323</v>
      </c>
      <c r="D347" s="4" t="s">
        <v>1241</v>
      </c>
      <c r="E347" s="4" t="s">
        <v>220</v>
      </c>
      <c r="F347" s="4" t="s">
        <v>319</v>
      </c>
      <c r="G347" s="4" t="s">
        <v>1235</v>
      </c>
      <c r="H347" s="5" t="str">
        <f>HYPERLINK("https://www.airitibooks.com/Detail/Detail?PublicationID=P20191122014", "https://www.airitibooks.com/Detail/Detail?PublicationID=P20191122014")</f>
        <v>https://www.airitibooks.com/Detail/Detail?PublicationID=P20191122014</v>
      </c>
    </row>
    <row r="348" spans="1:8" ht="21" customHeight="1">
      <c r="A348" s="4" t="s">
        <v>1242</v>
      </c>
      <c r="B348" s="4" t="s">
        <v>1243</v>
      </c>
      <c r="C348" s="4" t="s">
        <v>323</v>
      </c>
      <c r="D348" s="4" t="s">
        <v>1244</v>
      </c>
      <c r="E348" s="4" t="s">
        <v>220</v>
      </c>
      <c r="F348" s="4" t="s">
        <v>319</v>
      </c>
      <c r="G348" s="4" t="s">
        <v>1235</v>
      </c>
      <c r="H348" s="5" t="str">
        <f>HYPERLINK("https://www.airitibooks.com/Detail/Detail?PublicationID=P20191122015", "https://www.airitibooks.com/Detail/Detail?PublicationID=P20191122015")</f>
        <v>https://www.airitibooks.com/Detail/Detail?PublicationID=P20191122015</v>
      </c>
    </row>
    <row r="349" spans="1:8" ht="21" customHeight="1">
      <c r="A349" s="4" t="s">
        <v>1245</v>
      </c>
      <c r="B349" s="4" t="s">
        <v>1246</v>
      </c>
      <c r="C349" s="4" t="s">
        <v>323</v>
      </c>
      <c r="D349" s="4" t="s">
        <v>1247</v>
      </c>
      <c r="E349" s="4" t="s">
        <v>220</v>
      </c>
      <c r="F349" s="4" t="s">
        <v>192</v>
      </c>
      <c r="G349" s="4" t="s">
        <v>308</v>
      </c>
      <c r="H349" s="5" t="str">
        <f>HYPERLINK("https://www.airitibooks.com/Detail/Detail?PublicationID=P20191122016", "https://www.airitibooks.com/Detail/Detail?PublicationID=P20191122016")</f>
        <v>https://www.airitibooks.com/Detail/Detail?PublicationID=P20191122016</v>
      </c>
    </row>
    <row r="350" spans="1:8" ht="21" customHeight="1">
      <c r="A350" s="4" t="s">
        <v>1248</v>
      </c>
      <c r="B350" s="4" t="s">
        <v>1249</v>
      </c>
      <c r="C350" s="4" t="s">
        <v>323</v>
      </c>
      <c r="D350" s="4" t="s">
        <v>1250</v>
      </c>
      <c r="E350" s="4" t="s">
        <v>220</v>
      </c>
      <c r="F350" s="4" t="s">
        <v>319</v>
      </c>
      <c r="G350" s="4" t="s">
        <v>1235</v>
      </c>
      <c r="H350" s="5" t="str">
        <f>HYPERLINK("https://www.airitibooks.com/Detail/Detail?PublicationID=P20191122017", "https://www.airitibooks.com/Detail/Detail?PublicationID=P20191122017")</f>
        <v>https://www.airitibooks.com/Detail/Detail?PublicationID=P20191122017</v>
      </c>
    </row>
    <row r="351" spans="1:8" ht="21" customHeight="1">
      <c r="A351" s="4" t="s">
        <v>1251</v>
      </c>
      <c r="B351" s="4" t="s">
        <v>1252</v>
      </c>
      <c r="C351" s="4" t="s">
        <v>323</v>
      </c>
      <c r="D351" s="4" t="s">
        <v>1253</v>
      </c>
      <c r="E351" s="4" t="s">
        <v>406</v>
      </c>
      <c r="F351" s="4" t="s">
        <v>192</v>
      </c>
      <c r="G351" s="4" t="s">
        <v>982</v>
      </c>
      <c r="H351" s="5" t="str">
        <f>HYPERLINK("https://www.airitibooks.com/Detail/Detail?PublicationID=P20191122020", "https://www.airitibooks.com/Detail/Detail?PublicationID=P20191122020")</f>
        <v>https://www.airitibooks.com/Detail/Detail?PublicationID=P20191122020</v>
      </c>
    </row>
    <row r="352" spans="1:8" ht="21" customHeight="1">
      <c r="A352" s="4" t="s">
        <v>1254</v>
      </c>
      <c r="B352" s="4" t="s">
        <v>1255</v>
      </c>
      <c r="C352" s="4" t="s">
        <v>323</v>
      </c>
      <c r="D352" s="4" t="s">
        <v>1253</v>
      </c>
      <c r="E352" s="4" t="s">
        <v>406</v>
      </c>
      <c r="F352" s="4" t="s">
        <v>192</v>
      </c>
      <c r="G352" s="4" t="s">
        <v>982</v>
      </c>
      <c r="H352" s="5" t="str">
        <f>HYPERLINK("https://www.airitibooks.com/Detail/Detail?PublicationID=P20191122021", "https://www.airitibooks.com/Detail/Detail?PublicationID=P20191122021")</f>
        <v>https://www.airitibooks.com/Detail/Detail?PublicationID=P20191122021</v>
      </c>
    </row>
    <row r="353" spans="1:8" ht="21" customHeight="1">
      <c r="A353" s="4" t="s">
        <v>1256</v>
      </c>
      <c r="B353" s="4" t="s">
        <v>1257</v>
      </c>
      <c r="C353" s="4" t="s">
        <v>323</v>
      </c>
      <c r="D353" s="4" t="s">
        <v>1253</v>
      </c>
      <c r="E353" s="4" t="s">
        <v>406</v>
      </c>
      <c r="F353" s="4" t="s">
        <v>192</v>
      </c>
      <c r="G353" s="4" t="s">
        <v>982</v>
      </c>
      <c r="H353" s="5" t="str">
        <f>HYPERLINK("https://www.airitibooks.com/Detail/Detail?PublicationID=P20191122022", "https://www.airitibooks.com/Detail/Detail?PublicationID=P20191122022")</f>
        <v>https://www.airitibooks.com/Detail/Detail?PublicationID=P20191122022</v>
      </c>
    </row>
    <row r="354" spans="1:8" ht="21" customHeight="1">
      <c r="A354" s="4" t="s">
        <v>1258</v>
      </c>
      <c r="B354" s="4" t="s">
        <v>1259</v>
      </c>
      <c r="C354" s="4" t="s">
        <v>323</v>
      </c>
      <c r="D354" s="4" t="s">
        <v>1253</v>
      </c>
      <c r="E354" s="4" t="s">
        <v>406</v>
      </c>
      <c r="F354" s="4" t="s">
        <v>192</v>
      </c>
      <c r="G354" s="4" t="s">
        <v>982</v>
      </c>
      <c r="H354" s="5" t="str">
        <f>HYPERLINK("https://www.airitibooks.com/Detail/Detail?PublicationID=P20191122023", "https://www.airitibooks.com/Detail/Detail?PublicationID=P20191122023")</f>
        <v>https://www.airitibooks.com/Detail/Detail?PublicationID=P20191122023</v>
      </c>
    </row>
    <row r="355" spans="1:8" ht="21" customHeight="1">
      <c r="A355" s="4" t="s">
        <v>1260</v>
      </c>
      <c r="B355" s="4" t="s">
        <v>1261</v>
      </c>
      <c r="C355" s="4" t="s">
        <v>323</v>
      </c>
      <c r="D355" s="4" t="s">
        <v>1253</v>
      </c>
      <c r="E355" s="4" t="s">
        <v>406</v>
      </c>
      <c r="F355" s="4" t="s">
        <v>192</v>
      </c>
      <c r="G355" s="4" t="s">
        <v>982</v>
      </c>
      <c r="H355" s="5" t="str">
        <f>HYPERLINK("https://www.airitibooks.com/Detail/Detail?PublicationID=P20191122024", "https://www.airitibooks.com/Detail/Detail?PublicationID=P20191122024")</f>
        <v>https://www.airitibooks.com/Detail/Detail?PublicationID=P20191122024</v>
      </c>
    </row>
    <row r="356" spans="1:8" ht="21" customHeight="1">
      <c r="A356" s="4" t="s">
        <v>1262</v>
      </c>
      <c r="B356" s="4" t="s">
        <v>1263</v>
      </c>
      <c r="C356" s="4" t="s">
        <v>323</v>
      </c>
      <c r="D356" s="4" t="s">
        <v>1264</v>
      </c>
      <c r="E356" s="4" t="s">
        <v>406</v>
      </c>
      <c r="F356" s="4" t="s">
        <v>128</v>
      </c>
      <c r="G356" s="4" t="s">
        <v>759</v>
      </c>
      <c r="H356" s="5" t="str">
        <f>HYPERLINK("https://www.airitibooks.com/Detail/Detail?PublicationID=P20191122080", "https://www.airitibooks.com/Detail/Detail?PublicationID=P20191122080")</f>
        <v>https://www.airitibooks.com/Detail/Detail?PublicationID=P20191122080</v>
      </c>
    </row>
    <row r="357" spans="1:8" ht="21" customHeight="1">
      <c r="A357" s="4" t="s">
        <v>1265</v>
      </c>
      <c r="B357" s="4" t="s">
        <v>1266</v>
      </c>
      <c r="C357" s="4" t="s">
        <v>323</v>
      </c>
      <c r="D357" s="4" t="s">
        <v>1267</v>
      </c>
      <c r="E357" s="4" t="s">
        <v>406</v>
      </c>
      <c r="F357" s="4" t="s">
        <v>192</v>
      </c>
      <c r="G357" s="4" t="s">
        <v>982</v>
      </c>
      <c r="H357" s="5" t="str">
        <f>HYPERLINK("https://www.airitibooks.com/Detail/Detail?PublicationID=P20191122098", "https://www.airitibooks.com/Detail/Detail?PublicationID=P20191122098")</f>
        <v>https://www.airitibooks.com/Detail/Detail?PublicationID=P20191122098</v>
      </c>
    </row>
    <row r="358" spans="1:8" ht="21" customHeight="1">
      <c r="A358" s="4" t="s">
        <v>1268</v>
      </c>
      <c r="B358" s="4" t="s">
        <v>1269</v>
      </c>
      <c r="C358" s="4" t="s">
        <v>1270</v>
      </c>
      <c r="D358" s="4" t="s">
        <v>1271</v>
      </c>
      <c r="E358" s="4" t="s">
        <v>406</v>
      </c>
      <c r="F358" s="4" t="s">
        <v>128</v>
      </c>
      <c r="G358" s="4" t="s">
        <v>129</v>
      </c>
      <c r="H358" s="5" t="str">
        <f>HYPERLINK("https://www.airitibooks.com/Detail/Detail?PublicationID=P20191128070", "https://www.airitibooks.com/Detail/Detail?PublicationID=P20191128070")</f>
        <v>https://www.airitibooks.com/Detail/Detail?PublicationID=P20191128070</v>
      </c>
    </row>
    <row r="359" spans="1:8" ht="21" customHeight="1">
      <c r="A359" s="4" t="s">
        <v>1272</v>
      </c>
      <c r="B359" s="4" t="s">
        <v>1273</v>
      </c>
      <c r="C359" s="4" t="s">
        <v>666</v>
      </c>
      <c r="D359" s="4" t="s">
        <v>1274</v>
      </c>
      <c r="E359" s="4" t="s">
        <v>406</v>
      </c>
      <c r="F359" s="4" t="s">
        <v>226</v>
      </c>
      <c r="G359" s="4" t="s">
        <v>264</v>
      </c>
      <c r="H359" s="5" t="str">
        <f>HYPERLINK("https://www.airitibooks.com/Detail/Detail?PublicationID=P20191128073", "https://www.airitibooks.com/Detail/Detail?PublicationID=P20191128073")</f>
        <v>https://www.airitibooks.com/Detail/Detail?PublicationID=P20191128073</v>
      </c>
    </row>
    <row r="360" spans="1:8" ht="21" customHeight="1">
      <c r="A360" s="4" t="s">
        <v>59</v>
      </c>
      <c r="B360" s="4" t="s">
        <v>1275</v>
      </c>
      <c r="C360" s="4" t="s">
        <v>323</v>
      </c>
      <c r="D360" s="4" t="s">
        <v>60</v>
      </c>
      <c r="E360" s="4" t="s">
        <v>406</v>
      </c>
      <c r="F360" s="4" t="s">
        <v>62</v>
      </c>
      <c r="G360" s="4" t="s">
        <v>216</v>
      </c>
      <c r="H360" s="5" t="str">
        <f>HYPERLINK("https://www.airitibooks.com/Detail/Detail?PublicationID=P20191128075", "https://www.airitibooks.com/Detail/Detail?PublicationID=P20191128075")</f>
        <v>https://www.airitibooks.com/Detail/Detail?PublicationID=P20191128075</v>
      </c>
    </row>
    <row r="361" spans="1:8" ht="21" customHeight="1">
      <c r="A361" s="4" t="s">
        <v>1276</v>
      </c>
      <c r="B361" s="4" t="s">
        <v>1277</v>
      </c>
      <c r="C361" s="4" t="s">
        <v>323</v>
      </c>
      <c r="D361" s="4" t="s">
        <v>1278</v>
      </c>
      <c r="E361" s="4" t="s">
        <v>406</v>
      </c>
      <c r="F361" s="4" t="s">
        <v>142</v>
      </c>
      <c r="G361" s="4" t="s">
        <v>325</v>
      </c>
      <c r="H361" s="5" t="str">
        <f>HYPERLINK("https://www.airitibooks.com/Detail/Detail?PublicationID=P20191128088", "https://www.airitibooks.com/Detail/Detail?PublicationID=P20191128088")</f>
        <v>https://www.airitibooks.com/Detail/Detail?PublicationID=P20191128088</v>
      </c>
    </row>
    <row r="362" spans="1:8" ht="21" customHeight="1">
      <c r="A362" s="4" t="s">
        <v>1279</v>
      </c>
      <c r="B362" s="4" t="s">
        <v>1280</v>
      </c>
      <c r="C362" s="4" t="s">
        <v>583</v>
      </c>
      <c r="D362" s="4" t="s">
        <v>1281</v>
      </c>
      <c r="E362" s="4" t="s">
        <v>406</v>
      </c>
      <c r="F362" s="4" t="s">
        <v>153</v>
      </c>
      <c r="G362" s="4" t="s">
        <v>154</v>
      </c>
      <c r="H362" s="5" t="str">
        <f>HYPERLINK("https://www.airitibooks.com/Detail/Detail?PublicationID=P20191128134", "https://www.airitibooks.com/Detail/Detail?PublicationID=P20191128134")</f>
        <v>https://www.airitibooks.com/Detail/Detail?PublicationID=P20191128134</v>
      </c>
    </row>
    <row r="363" spans="1:8" ht="21" customHeight="1">
      <c r="A363" s="4" t="s">
        <v>1282</v>
      </c>
      <c r="B363" s="4" t="s">
        <v>1283</v>
      </c>
      <c r="C363" s="4" t="s">
        <v>180</v>
      </c>
      <c r="D363" s="4" t="s">
        <v>123</v>
      </c>
      <c r="E363" s="4" t="s">
        <v>406</v>
      </c>
      <c r="F363" s="4" t="s">
        <v>142</v>
      </c>
      <c r="G363" s="4" t="s">
        <v>167</v>
      </c>
      <c r="H363" s="5" t="str">
        <f>HYPERLINK("https://www.airitibooks.com/Detail/Detail?PublicationID=P20191206061", "https://www.airitibooks.com/Detail/Detail?PublicationID=P20191206061")</f>
        <v>https://www.airitibooks.com/Detail/Detail?PublicationID=P20191206061</v>
      </c>
    </row>
    <row r="364" spans="1:8" ht="21" customHeight="1">
      <c r="A364" s="4" t="s">
        <v>1284</v>
      </c>
      <c r="B364" s="4" t="s">
        <v>1285</v>
      </c>
      <c r="C364" s="4" t="s">
        <v>180</v>
      </c>
      <c r="D364" s="4" t="s">
        <v>123</v>
      </c>
      <c r="E364" s="4" t="s">
        <v>406</v>
      </c>
      <c r="F364" s="4" t="s">
        <v>142</v>
      </c>
      <c r="G364" s="4" t="s">
        <v>167</v>
      </c>
      <c r="H364" s="5" t="str">
        <f>HYPERLINK("https://www.airitibooks.com/Detail/Detail?PublicationID=P20191206062", "https://www.airitibooks.com/Detail/Detail?PublicationID=P20191206062")</f>
        <v>https://www.airitibooks.com/Detail/Detail?PublicationID=P20191206062</v>
      </c>
    </row>
    <row r="365" spans="1:8" ht="21" customHeight="1">
      <c r="A365" s="4" t="s">
        <v>1286</v>
      </c>
      <c r="B365" s="4" t="s">
        <v>1287</v>
      </c>
      <c r="C365" s="4" t="s">
        <v>583</v>
      </c>
      <c r="D365" s="4" t="s">
        <v>1288</v>
      </c>
      <c r="E365" s="4" t="s">
        <v>406</v>
      </c>
      <c r="F365" s="4" t="s">
        <v>226</v>
      </c>
      <c r="G365" s="4" t="s">
        <v>227</v>
      </c>
      <c r="H365" s="5" t="str">
        <f>HYPERLINK("https://www.airitibooks.com/Detail/Detail?PublicationID=P20191206141", "https://www.airitibooks.com/Detail/Detail?PublicationID=P20191206141")</f>
        <v>https://www.airitibooks.com/Detail/Detail?PublicationID=P20191206141</v>
      </c>
    </row>
    <row r="366" spans="1:8" ht="21" customHeight="1">
      <c r="A366" s="4" t="s">
        <v>1289</v>
      </c>
      <c r="B366" s="4" t="s">
        <v>1290</v>
      </c>
      <c r="C366" s="4" t="s">
        <v>583</v>
      </c>
      <c r="D366" s="4" t="s">
        <v>1291</v>
      </c>
      <c r="E366" s="4" t="s">
        <v>406</v>
      </c>
      <c r="F366" s="4" t="s">
        <v>226</v>
      </c>
      <c r="G366" s="4" t="s">
        <v>380</v>
      </c>
      <c r="H366" s="5" t="str">
        <f>HYPERLINK("https://www.airitibooks.com/Detail/Detail?PublicationID=P20191206143", "https://www.airitibooks.com/Detail/Detail?PublicationID=P20191206143")</f>
        <v>https://www.airitibooks.com/Detail/Detail?PublicationID=P20191206143</v>
      </c>
    </row>
    <row r="367" spans="1:8" ht="21" customHeight="1">
      <c r="A367" s="4" t="s">
        <v>1292</v>
      </c>
      <c r="B367" s="4" t="s">
        <v>1293</v>
      </c>
      <c r="C367" s="4" t="s">
        <v>203</v>
      </c>
      <c r="D367" s="4" t="s">
        <v>1294</v>
      </c>
      <c r="E367" s="4" t="s">
        <v>406</v>
      </c>
      <c r="F367" s="4" t="s">
        <v>62</v>
      </c>
      <c r="G367" s="4" t="s">
        <v>171</v>
      </c>
      <c r="H367" s="5" t="str">
        <f>HYPERLINK("https://www.airitibooks.com/Detail/Detail?PublicationID=P20191213004", "https://www.airitibooks.com/Detail/Detail?PublicationID=P20191213004")</f>
        <v>https://www.airitibooks.com/Detail/Detail?PublicationID=P20191213004</v>
      </c>
    </row>
    <row r="368" spans="1:8" ht="21" customHeight="1">
      <c r="A368" s="4" t="s">
        <v>1295</v>
      </c>
      <c r="B368" s="4" t="s">
        <v>1296</v>
      </c>
      <c r="C368" s="4" t="s">
        <v>203</v>
      </c>
      <c r="D368" s="4" t="s">
        <v>1297</v>
      </c>
      <c r="E368" s="4" t="s">
        <v>406</v>
      </c>
      <c r="F368" s="4" t="s">
        <v>62</v>
      </c>
      <c r="G368" s="4" t="s">
        <v>216</v>
      </c>
      <c r="H368" s="5" t="str">
        <f>HYPERLINK("https://www.airitibooks.com/Detail/Detail?PublicationID=P20191213006", "https://www.airitibooks.com/Detail/Detail?PublicationID=P20191213006")</f>
        <v>https://www.airitibooks.com/Detail/Detail?PublicationID=P20191213006</v>
      </c>
    </row>
    <row r="369" spans="1:8" ht="21" customHeight="1">
      <c r="A369" s="4" t="s">
        <v>1298</v>
      </c>
      <c r="B369" s="4" t="s">
        <v>1299</v>
      </c>
      <c r="C369" s="4" t="s">
        <v>203</v>
      </c>
      <c r="D369" s="4" t="s">
        <v>1300</v>
      </c>
      <c r="E369" s="4" t="s">
        <v>406</v>
      </c>
      <c r="F369" s="4" t="s">
        <v>142</v>
      </c>
      <c r="G369" s="4" t="s">
        <v>407</v>
      </c>
      <c r="H369" s="5" t="str">
        <f>HYPERLINK("https://www.airitibooks.com/Detail/Detail?PublicationID=P20191213007", "https://www.airitibooks.com/Detail/Detail?PublicationID=P20191213007")</f>
        <v>https://www.airitibooks.com/Detail/Detail?PublicationID=P20191213007</v>
      </c>
    </row>
    <row r="370" spans="1:8" ht="21" customHeight="1">
      <c r="A370" s="4" t="s">
        <v>1301</v>
      </c>
      <c r="B370" s="4" t="s">
        <v>1302</v>
      </c>
      <c r="C370" s="4" t="s">
        <v>203</v>
      </c>
      <c r="D370" s="4" t="s">
        <v>1303</v>
      </c>
      <c r="E370" s="4" t="s">
        <v>406</v>
      </c>
      <c r="F370" s="4" t="s">
        <v>153</v>
      </c>
      <c r="G370" s="4" t="s">
        <v>154</v>
      </c>
      <c r="H370" s="5" t="str">
        <f>HYPERLINK("https://www.airitibooks.com/Detail/Detail?PublicationID=P20191213008", "https://www.airitibooks.com/Detail/Detail?PublicationID=P20191213008")</f>
        <v>https://www.airitibooks.com/Detail/Detail?PublicationID=P20191213008</v>
      </c>
    </row>
    <row r="371" spans="1:8" ht="21" customHeight="1">
      <c r="A371" s="4" t="s">
        <v>1304</v>
      </c>
      <c r="B371" s="4" t="s">
        <v>1305</v>
      </c>
      <c r="C371" s="4" t="s">
        <v>185</v>
      </c>
      <c r="D371" s="4" t="s">
        <v>1306</v>
      </c>
      <c r="E371" s="4" t="s">
        <v>406</v>
      </c>
      <c r="F371" s="4" t="s">
        <v>133</v>
      </c>
      <c r="G371" s="4" t="s">
        <v>221</v>
      </c>
      <c r="H371" s="5" t="str">
        <f>HYPERLINK("https://www.airitibooks.com/Detail/Detail?PublicationID=P20191213048", "https://www.airitibooks.com/Detail/Detail?PublicationID=P20191213048")</f>
        <v>https://www.airitibooks.com/Detail/Detail?PublicationID=P20191213048</v>
      </c>
    </row>
    <row r="372" spans="1:8" ht="21" customHeight="1">
      <c r="A372" s="4" t="s">
        <v>1307</v>
      </c>
      <c r="B372" s="4" t="s">
        <v>1308</v>
      </c>
      <c r="C372" s="4" t="s">
        <v>700</v>
      </c>
      <c r="D372" s="4" t="s">
        <v>123</v>
      </c>
      <c r="E372" s="4" t="s">
        <v>406</v>
      </c>
      <c r="F372" s="4" t="s">
        <v>226</v>
      </c>
      <c r="G372" s="4" t="s">
        <v>1309</v>
      </c>
      <c r="H372" s="5" t="str">
        <f>HYPERLINK("https://www.airitibooks.com/Detail/Detail?PublicationID=P20191213092", "https://www.airitibooks.com/Detail/Detail?PublicationID=P20191213092")</f>
        <v>https://www.airitibooks.com/Detail/Detail?PublicationID=P20191213092</v>
      </c>
    </row>
    <row r="373" spans="1:8" ht="21" customHeight="1">
      <c r="A373" s="4" t="s">
        <v>1310</v>
      </c>
      <c r="B373" s="4" t="s">
        <v>1311</v>
      </c>
      <c r="C373" s="4" t="s">
        <v>360</v>
      </c>
      <c r="D373" s="4" t="s">
        <v>1312</v>
      </c>
      <c r="E373" s="4" t="s">
        <v>406</v>
      </c>
      <c r="F373" s="4" t="s">
        <v>153</v>
      </c>
      <c r="G373" s="4" t="s">
        <v>345</v>
      </c>
      <c r="H373" s="5" t="str">
        <f>HYPERLINK("https://www.airitibooks.com/Detail/Detail?PublicationID=P20191213196", "https://www.airitibooks.com/Detail/Detail?PublicationID=P20191213196")</f>
        <v>https://www.airitibooks.com/Detail/Detail?PublicationID=P20191213196</v>
      </c>
    </row>
    <row r="374" spans="1:8" ht="21" customHeight="1">
      <c r="A374" s="4" t="s">
        <v>1313</v>
      </c>
      <c r="B374" s="4" t="s">
        <v>1314</v>
      </c>
      <c r="C374" s="4" t="s">
        <v>1315</v>
      </c>
      <c r="D374" s="4" t="s">
        <v>1316</v>
      </c>
      <c r="E374" s="4" t="s">
        <v>406</v>
      </c>
      <c r="F374" s="4" t="s">
        <v>226</v>
      </c>
      <c r="G374" s="4" t="s">
        <v>227</v>
      </c>
      <c r="H374" s="5" t="str">
        <f>HYPERLINK("https://www.airitibooks.com/Detail/Detail?PublicationID=P20191224012", "https://www.airitibooks.com/Detail/Detail?PublicationID=P20191224012")</f>
        <v>https://www.airitibooks.com/Detail/Detail?PublicationID=P20191224012</v>
      </c>
    </row>
    <row r="375" spans="1:8" ht="21" customHeight="1">
      <c r="A375" s="4" t="s">
        <v>1317</v>
      </c>
      <c r="B375" s="4" t="s">
        <v>1318</v>
      </c>
      <c r="C375" s="4" t="s">
        <v>302</v>
      </c>
      <c r="D375" s="4" t="s">
        <v>123</v>
      </c>
      <c r="E375" s="4" t="s">
        <v>220</v>
      </c>
      <c r="F375" s="4" t="s">
        <v>226</v>
      </c>
      <c r="G375" s="4" t="s">
        <v>380</v>
      </c>
      <c r="H375" s="5" t="str">
        <f>HYPERLINK("https://www.airitibooks.com/Detail/Detail?PublicationID=P20191224014", "https://www.airitibooks.com/Detail/Detail?PublicationID=P20191224014")</f>
        <v>https://www.airitibooks.com/Detail/Detail?PublicationID=P20191224014</v>
      </c>
    </row>
    <row r="376" spans="1:8" ht="21" customHeight="1">
      <c r="A376" s="4" t="s">
        <v>1319</v>
      </c>
      <c r="B376" s="4" t="s">
        <v>1320</v>
      </c>
      <c r="C376" s="4" t="s">
        <v>1315</v>
      </c>
      <c r="D376" s="4" t="s">
        <v>1316</v>
      </c>
      <c r="E376" s="4" t="s">
        <v>406</v>
      </c>
      <c r="F376" s="4" t="s">
        <v>226</v>
      </c>
      <c r="G376" s="4" t="s">
        <v>227</v>
      </c>
      <c r="H376" s="5" t="str">
        <f>HYPERLINK("https://www.airitibooks.com/Detail/Detail?PublicationID=P20191224016", "https://www.airitibooks.com/Detail/Detail?PublicationID=P20191224016")</f>
        <v>https://www.airitibooks.com/Detail/Detail?PublicationID=P20191224016</v>
      </c>
    </row>
    <row r="377" spans="1:8" ht="21" customHeight="1">
      <c r="A377" s="4" t="s">
        <v>1321</v>
      </c>
      <c r="B377" s="4" t="s">
        <v>1322</v>
      </c>
      <c r="C377" s="4" t="s">
        <v>302</v>
      </c>
      <c r="D377" s="4" t="s">
        <v>1323</v>
      </c>
      <c r="E377" s="4" t="s">
        <v>406</v>
      </c>
      <c r="F377" s="4" t="s">
        <v>226</v>
      </c>
      <c r="G377" s="4" t="s">
        <v>247</v>
      </c>
      <c r="H377" s="5" t="str">
        <f>HYPERLINK("https://www.airitibooks.com/Detail/Detail?PublicationID=P20191224021", "https://www.airitibooks.com/Detail/Detail?PublicationID=P20191224021")</f>
        <v>https://www.airitibooks.com/Detail/Detail?PublicationID=P20191224021</v>
      </c>
    </row>
    <row r="378" spans="1:8" ht="21" customHeight="1">
      <c r="A378" s="4" t="s">
        <v>1324</v>
      </c>
      <c r="B378" s="4" t="s">
        <v>1325</v>
      </c>
      <c r="C378" s="4" t="s">
        <v>1326</v>
      </c>
      <c r="D378" s="4" t="s">
        <v>1327</v>
      </c>
      <c r="E378" s="4" t="s">
        <v>406</v>
      </c>
      <c r="F378" s="4" t="s">
        <v>62</v>
      </c>
      <c r="G378" s="4" t="s">
        <v>171</v>
      </c>
      <c r="H378" s="5" t="str">
        <f>HYPERLINK("https://www.airitibooks.com/Detail/Detail?PublicationID=P20191224022", "https://www.airitibooks.com/Detail/Detail?PublicationID=P20191224022")</f>
        <v>https://www.airitibooks.com/Detail/Detail?PublicationID=P20191224022</v>
      </c>
    </row>
    <row r="379" spans="1:8" ht="21" customHeight="1">
      <c r="A379" s="4" t="s">
        <v>1328</v>
      </c>
      <c r="B379" s="4" t="s">
        <v>1329</v>
      </c>
      <c r="C379" s="4" t="s">
        <v>1330</v>
      </c>
      <c r="D379" s="4" t="s">
        <v>123</v>
      </c>
      <c r="E379" s="4" t="s">
        <v>406</v>
      </c>
      <c r="F379" s="4" t="s">
        <v>142</v>
      </c>
      <c r="G379" s="4" t="s">
        <v>580</v>
      </c>
      <c r="H379" s="5" t="str">
        <f>HYPERLINK("https://www.airitibooks.com/Detail/Detail?PublicationID=P20191224026", "https://www.airitibooks.com/Detail/Detail?PublicationID=P20191224026")</f>
        <v>https://www.airitibooks.com/Detail/Detail?PublicationID=P20191224026</v>
      </c>
    </row>
    <row r="380" spans="1:8" ht="21" customHeight="1">
      <c r="A380" s="4" t="s">
        <v>1331</v>
      </c>
      <c r="B380" s="4" t="s">
        <v>1332</v>
      </c>
      <c r="C380" s="4" t="s">
        <v>1330</v>
      </c>
      <c r="D380" s="4" t="s">
        <v>123</v>
      </c>
      <c r="E380" s="4" t="s">
        <v>406</v>
      </c>
      <c r="F380" s="4" t="s">
        <v>226</v>
      </c>
      <c r="G380" s="4" t="s">
        <v>489</v>
      </c>
      <c r="H380" s="5" t="str">
        <f>HYPERLINK("https://www.airitibooks.com/Detail/Detail?PublicationID=P20191224027", "https://www.airitibooks.com/Detail/Detail?PublicationID=P20191224027")</f>
        <v>https://www.airitibooks.com/Detail/Detail?PublicationID=P20191224027</v>
      </c>
    </row>
    <row r="381" spans="1:8" ht="21" customHeight="1">
      <c r="A381" s="4" t="s">
        <v>1333</v>
      </c>
      <c r="B381" s="4" t="s">
        <v>1334</v>
      </c>
      <c r="C381" s="4" t="s">
        <v>1330</v>
      </c>
      <c r="D381" s="4" t="s">
        <v>1335</v>
      </c>
      <c r="E381" s="4" t="s">
        <v>406</v>
      </c>
      <c r="F381" s="4" t="s">
        <v>226</v>
      </c>
      <c r="G381" s="4" t="s">
        <v>46</v>
      </c>
      <c r="H381" s="5" t="str">
        <f>HYPERLINK("https://www.airitibooks.com/Detail/Detail?PublicationID=P20191224028", "https://www.airitibooks.com/Detail/Detail?PublicationID=P20191224028")</f>
        <v>https://www.airitibooks.com/Detail/Detail?PublicationID=P20191224028</v>
      </c>
    </row>
    <row r="382" spans="1:8" ht="21" customHeight="1">
      <c r="A382" s="4" t="s">
        <v>1336</v>
      </c>
      <c r="B382" s="4" t="s">
        <v>1337</v>
      </c>
      <c r="C382" s="4" t="s">
        <v>1178</v>
      </c>
      <c r="D382" s="4" t="s">
        <v>106</v>
      </c>
      <c r="E382" s="4" t="s">
        <v>220</v>
      </c>
      <c r="F382" s="4" t="s">
        <v>62</v>
      </c>
      <c r="G382" s="4" t="s">
        <v>138</v>
      </c>
      <c r="H382" s="5" t="str">
        <f>HYPERLINK("https://www.airitibooks.com/Detail/Detail?PublicationID=P20191225055", "https://www.airitibooks.com/Detail/Detail?PublicationID=P20191225055")</f>
        <v>https://www.airitibooks.com/Detail/Detail?PublicationID=P20191225055</v>
      </c>
    </row>
    <row r="383" spans="1:8" ht="21" customHeight="1">
      <c r="A383" s="4" t="s">
        <v>1338</v>
      </c>
      <c r="B383" s="4" t="s">
        <v>1339</v>
      </c>
      <c r="C383" s="4" t="s">
        <v>1178</v>
      </c>
      <c r="D383" s="4" t="s">
        <v>1340</v>
      </c>
      <c r="E383" s="4" t="s">
        <v>406</v>
      </c>
      <c r="F383" s="4" t="s">
        <v>226</v>
      </c>
      <c r="G383" s="4" t="s">
        <v>264</v>
      </c>
      <c r="H383" s="5" t="str">
        <f>HYPERLINK("https://www.airitibooks.com/Detail/Detail?PublicationID=P20191225064", "https://www.airitibooks.com/Detail/Detail?PublicationID=P20191225064")</f>
        <v>https://www.airitibooks.com/Detail/Detail?PublicationID=P20191225064</v>
      </c>
    </row>
    <row r="384" spans="1:8" ht="21" customHeight="1">
      <c r="A384" s="4" t="s">
        <v>1341</v>
      </c>
      <c r="B384" s="4" t="s">
        <v>1342</v>
      </c>
      <c r="C384" s="4" t="s">
        <v>1178</v>
      </c>
      <c r="D384" s="4" t="s">
        <v>1343</v>
      </c>
      <c r="E384" s="4" t="s">
        <v>406</v>
      </c>
      <c r="F384" s="4" t="s">
        <v>226</v>
      </c>
      <c r="G384" s="4" t="s">
        <v>247</v>
      </c>
      <c r="H384" s="5" t="str">
        <f>HYPERLINK("https://www.airitibooks.com/Detail/Detail?PublicationID=P20191225065", "https://www.airitibooks.com/Detail/Detail?PublicationID=P20191225065")</f>
        <v>https://www.airitibooks.com/Detail/Detail?PublicationID=P20191225065</v>
      </c>
    </row>
    <row r="385" spans="1:8" ht="21" customHeight="1">
      <c r="A385" s="4" t="s">
        <v>1344</v>
      </c>
      <c r="B385" s="4" t="s">
        <v>1345</v>
      </c>
      <c r="C385" s="4" t="s">
        <v>1178</v>
      </c>
      <c r="D385" s="4" t="s">
        <v>1346</v>
      </c>
      <c r="E385" s="4" t="s">
        <v>406</v>
      </c>
      <c r="F385" s="4" t="s">
        <v>153</v>
      </c>
      <c r="G385" s="4" t="s">
        <v>154</v>
      </c>
      <c r="H385" s="5" t="str">
        <f>HYPERLINK("https://www.airitibooks.com/Detail/Detail?PublicationID=P20191225066", "https://www.airitibooks.com/Detail/Detail?PublicationID=P20191225066")</f>
        <v>https://www.airitibooks.com/Detail/Detail?PublicationID=P20191225066</v>
      </c>
    </row>
    <row r="386" spans="1:8" ht="21" customHeight="1">
      <c r="A386" s="4" t="s">
        <v>1347</v>
      </c>
      <c r="B386" s="4" t="s">
        <v>1348</v>
      </c>
      <c r="C386" s="4" t="s">
        <v>1178</v>
      </c>
      <c r="D386" s="4" t="s">
        <v>1349</v>
      </c>
      <c r="E386" s="4" t="s">
        <v>406</v>
      </c>
      <c r="F386" s="4" t="s">
        <v>62</v>
      </c>
      <c r="G386" s="4" t="s">
        <v>138</v>
      </c>
      <c r="H386" s="5" t="str">
        <f>HYPERLINK("https://www.airitibooks.com/Detail/Detail?PublicationID=P20191225068", "https://www.airitibooks.com/Detail/Detail?PublicationID=P20191225068")</f>
        <v>https://www.airitibooks.com/Detail/Detail?PublicationID=P20191225068</v>
      </c>
    </row>
    <row r="387" spans="1:8" ht="21" customHeight="1">
      <c r="A387" s="4" t="s">
        <v>1350</v>
      </c>
      <c r="B387" s="4" t="s">
        <v>1351</v>
      </c>
      <c r="C387" s="4" t="s">
        <v>1178</v>
      </c>
      <c r="D387" s="4" t="s">
        <v>1352</v>
      </c>
      <c r="E387" s="4" t="s">
        <v>406</v>
      </c>
      <c r="F387" s="4" t="s">
        <v>226</v>
      </c>
      <c r="G387" s="4" t="s">
        <v>264</v>
      </c>
      <c r="H387" s="5" t="str">
        <f>HYPERLINK("https://www.airitibooks.com/Detail/Detail?PublicationID=P20191225069", "https://www.airitibooks.com/Detail/Detail?PublicationID=P20191225069")</f>
        <v>https://www.airitibooks.com/Detail/Detail?PublicationID=P20191225069</v>
      </c>
    </row>
    <row r="388" spans="1:8" ht="21" customHeight="1">
      <c r="A388" s="4" t="s">
        <v>1353</v>
      </c>
      <c r="B388" s="4" t="s">
        <v>1354</v>
      </c>
      <c r="C388" s="4" t="s">
        <v>530</v>
      </c>
      <c r="D388" s="4" t="s">
        <v>1355</v>
      </c>
      <c r="E388" s="4" t="s">
        <v>406</v>
      </c>
      <c r="F388" s="4" t="s">
        <v>153</v>
      </c>
      <c r="G388" s="4" t="s">
        <v>182</v>
      </c>
      <c r="H388" s="5" t="str">
        <f>HYPERLINK("https://www.airitibooks.com/Detail/Detail?PublicationID=P20191226004", "https://www.airitibooks.com/Detail/Detail?PublicationID=P20191226004")</f>
        <v>https://www.airitibooks.com/Detail/Detail?PublicationID=P20191226004</v>
      </c>
    </row>
    <row r="389" spans="1:8" ht="21" customHeight="1">
      <c r="A389" s="4" t="s">
        <v>1356</v>
      </c>
      <c r="B389" s="4" t="s">
        <v>1357</v>
      </c>
      <c r="C389" s="4" t="s">
        <v>530</v>
      </c>
      <c r="D389" s="4" t="s">
        <v>1168</v>
      </c>
      <c r="E389" s="4" t="s">
        <v>406</v>
      </c>
      <c r="F389" s="4" t="s">
        <v>765</v>
      </c>
      <c r="G389" s="4" t="s">
        <v>1169</v>
      </c>
      <c r="H389" s="5" t="str">
        <f>HYPERLINK("https://www.airitibooks.com/Detail/Detail?PublicationID=P20191226005", "https://www.airitibooks.com/Detail/Detail?PublicationID=P20191226005")</f>
        <v>https://www.airitibooks.com/Detail/Detail?PublicationID=P20191226005</v>
      </c>
    </row>
    <row r="390" spans="1:8" ht="21" customHeight="1">
      <c r="A390" s="4" t="s">
        <v>1358</v>
      </c>
      <c r="B390" s="4" t="s">
        <v>1359</v>
      </c>
      <c r="C390" s="4" t="s">
        <v>944</v>
      </c>
      <c r="D390" s="4" t="s">
        <v>1360</v>
      </c>
      <c r="E390" s="4" t="s">
        <v>406</v>
      </c>
      <c r="F390" s="4" t="s">
        <v>153</v>
      </c>
      <c r="G390" s="4" t="s">
        <v>182</v>
      </c>
      <c r="H390" s="5" t="str">
        <f>HYPERLINK("https://www.airitibooks.com/Detail/Detail?PublicationID=P20191226014", "https://www.airitibooks.com/Detail/Detail?PublicationID=P20191226014")</f>
        <v>https://www.airitibooks.com/Detail/Detail?PublicationID=P20191226014</v>
      </c>
    </row>
    <row r="391" spans="1:8" ht="21" customHeight="1">
      <c r="A391" s="4" t="s">
        <v>1361</v>
      </c>
      <c r="B391" s="4" t="s">
        <v>1362</v>
      </c>
      <c r="C391" s="4" t="s">
        <v>267</v>
      </c>
      <c r="D391" s="4" t="s">
        <v>1363</v>
      </c>
      <c r="E391" s="4" t="s">
        <v>220</v>
      </c>
      <c r="F391" s="4" t="s">
        <v>153</v>
      </c>
      <c r="G391" s="4" t="s">
        <v>986</v>
      </c>
      <c r="H391" s="5" t="str">
        <f>HYPERLINK("https://www.airitibooks.com/Detail/Detail?PublicationID=P20191226021", "https://www.airitibooks.com/Detail/Detail?PublicationID=P20191226021")</f>
        <v>https://www.airitibooks.com/Detail/Detail?PublicationID=P20191226021</v>
      </c>
    </row>
    <row r="392" spans="1:8" ht="21" customHeight="1">
      <c r="A392" s="4" t="s">
        <v>1364</v>
      </c>
      <c r="B392" s="4" t="s">
        <v>1365</v>
      </c>
      <c r="C392" s="4" t="s">
        <v>267</v>
      </c>
      <c r="D392" s="4" t="s">
        <v>1366</v>
      </c>
      <c r="E392" s="4" t="s">
        <v>406</v>
      </c>
      <c r="F392" s="4" t="s">
        <v>153</v>
      </c>
      <c r="G392" s="4" t="s">
        <v>154</v>
      </c>
      <c r="H392" s="5" t="str">
        <f>HYPERLINK("https://www.airitibooks.com/Detail/Detail?PublicationID=P20191226022", "https://www.airitibooks.com/Detail/Detail?PublicationID=P20191226022")</f>
        <v>https://www.airitibooks.com/Detail/Detail?PublicationID=P20191226022</v>
      </c>
    </row>
    <row r="393" spans="1:8" ht="21" customHeight="1">
      <c r="A393" s="4" t="s">
        <v>1367</v>
      </c>
      <c r="B393" s="4" t="s">
        <v>1368</v>
      </c>
      <c r="C393" s="4" t="s">
        <v>267</v>
      </c>
      <c r="D393" s="4" t="s">
        <v>1369</v>
      </c>
      <c r="E393" s="4" t="s">
        <v>406</v>
      </c>
      <c r="F393" s="4" t="s">
        <v>128</v>
      </c>
      <c r="G393" s="4" t="s">
        <v>651</v>
      </c>
      <c r="H393" s="5" t="str">
        <f>HYPERLINK("https://www.airitibooks.com/Detail/Detail?PublicationID=P20191226023", "https://www.airitibooks.com/Detail/Detail?PublicationID=P20191226023")</f>
        <v>https://www.airitibooks.com/Detail/Detail?PublicationID=P20191226023</v>
      </c>
    </row>
    <row r="394" spans="1:8" ht="21" customHeight="1">
      <c r="A394" s="4" t="s">
        <v>1370</v>
      </c>
      <c r="B394" s="4" t="s">
        <v>1371</v>
      </c>
      <c r="C394" s="4" t="s">
        <v>267</v>
      </c>
      <c r="D394" s="4" t="s">
        <v>1372</v>
      </c>
      <c r="E394" s="4" t="s">
        <v>406</v>
      </c>
      <c r="F394" s="4" t="s">
        <v>142</v>
      </c>
      <c r="G394" s="4" t="s">
        <v>407</v>
      </c>
      <c r="H394" s="5" t="str">
        <f>HYPERLINK("https://www.airitibooks.com/Detail/Detail?PublicationID=P20191226024", "https://www.airitibooks.com/Detail/Detail?PublicationID=P20191226024")</f>
        <v>https://www.airitibooks.com/Detail/Detail?PublicationID=P20191226024</v>
      </c>
    </row>
    <row r="395" spans="1:8" ht="21" customHeight="1">
      <c r="A395" s="4" t="s">
        <v>1373</v>
      </c>
      <c r="B395" s="4" t="s">
        <v>1374</v>
      </c>
      <c r="C395" s="4" t="s">
        <v>267</v>
      </c>
      <c r="D395" s="4" t="s">
        <v>1375</v>
      </c>
      <c r="E395" s="4" t="s">
        <v>406</v>
      </c>
      <c r="F395" s="4" t="s">
        <v>142</v>
      </c>
      <c r="G395" s="4" t="s">
        <v>407</v>
      </c>
      <c r="H395" s="5" t="str">
        <f>HYPERLINK("https://www.airitibooks.com/Detail/Detail?PublicationID=P20191226025", "https://www.airitibooks.com/Detail/Detail?PublicationID=P20191226025")</f>
        <v>https://www.airitibooks.com/Detail/Detail?PublicationID=P20191226025</v>
      </c>
    </row>
    <row r="396" spans="1:8" ht="21" customHeight="1">
      <c r="A396" s="4" t="s">
        <v>1376</v>
      </c>
      <c r="B396" s="4" t="s">
        <v>1377</v>
      </c>
      <c r="C396" s="4" t="s">
        <v>267</v>
      </c>
      <c r="D396" s="4" t="s">
        <v>7</v>
      </c>
      <c r="E396" s="4" t="s">
        <v>406</v>
      </c>
      <c r="F396" s="4" t="s">
        <v>226</v>
      </c>
      <c r="G396" s="4" t="s">
        <v>264</v>
      </c>
      <c r="H396" s="5" t="str">
        <f>HYPERLINK("https://www.airitibooks.com/Detail/Detail?PublicationID=P20191226026", "https://www.airitibooks.com/Detail/Detail?PublicationID=P20191226026")</f>
        <v>https://www.airitibooks.com/Detail/Detail?PublicationID=P20191226026</v>
      </c>
    </row>
    <row r="397" spans="1:8" ht="21" customHeight="1">
      <c r="A397" s="4" t="s">
        <v>1378</v>
      </c>
      <c r="B397" s="4" t="s">
        <v>1379</v>
      </c>
      <c r="C397" s="4" t="s">
        <v>666</v>
      </c>
      <c r="D397" s="4" t="s">
        <v>1380</v>
      </c>
      <c r="E397" s="4" t="s">
        <v>406</v>
      </c>
      <c r="F397" s="4" t="s">
        <v>62</v>
      </c>
      <c r="G397" s="4" t="s">
        <v>138</v>
      </c>
      <c r="H397" s="5" t="str">
        <f>HYPERLINK("https://www.airitibooks.com/Detail/Detail?PublicationID=P20191226039", "https://www.airitibooks.com/Detail/Detail?PublicationID=P20191226039")</f>
        <v>https://www.airitibooks.com/Detail/Detail?PublicationID=P20191226039</v>
      </c>
    </row>
    <row r="398" spans="1:8" ht="21" customHeight="1">
      <c r="A398" s="4" t="s">
        <v>1381</v>
      </c>
      <c r="B398" s="4" t="s">
        <v>1382</v>
      </c>
      <c r="C398" s="4" t="s">
        <v>666</v>
      </c>
      <c r="D398" s="4" t="s">
        <v>1383</v>
      </c>
      <c r="E398" s="4" t="s">
        <v>406</v>
      </c>
      <c r="F398" s="4" t="s">
        <v>226</v>
      </c>
      <c r="G398" s="4" t="s">
        <v>264</v>
      </c>
      <c r="H398" s="5" t="str">
        <f>HYPERLINK("https://www.airitibooks.com/Detail/Detail?PublicationID=P20191226040", "https://www.airitibooks.com/Detail/Detail?PublicationID=P20191226040")</f>
        <v>https://www.airitibooks.com/Detail/Detail?PublicationID=P20191226040</v>
      </c>
    </row>
    <row r="399" spans="1:8" ht="21" customHeight="1">
      <c r="A399" s="4" t="s">
        <v>1384</v>
      </c>
      <c r="B399" s="4" t="s">
        <v>1385</v>
      </c>
      <c r="C399" s="4" t="s">
        <v>614</v>
      </c>
      <c r="D399" s="4" t="s">
        <v>36</v>
      </c>
      <c r="E399" s="4" t="s">
        <v>406</v>
      </c>
      <c r="F399" s="4" t="s">
        <v>142</v>
      </c>
      <c r="G399" s="4" t="s">
        <v>407</v>
      </c>
      <c r="H399" s="5" t="str">
        <f>HYPERLINK("https://www.airitibooks.com/Detail/Detail?PublicationID=P20191226044", "https://www.airitibooks.com/Detail/Detail?PublicationID=P20191226044")</f>
        <v>https://www.airitibooks.com/Detail/Detail?PublicationID=P20191226044</v>
      </c>
    </row>
    <row r="400" spans="1:8" ht="21" customHeight="1">
      <c r="A400" s="4" t="s">
        <v>1386</v>
      </c>
      <c r="B400" s="4" t="s">
        <v>1387</v>
      </c>
      <c r="C400" s="4" t="s">
        <v>721</v>
      </c>
      <c r="D400" s="4" t="s">
        <v>1388</v>
      </c>
      <c r="E400" s="4" t="s">
        <v>406</v>
      </c>
      <c r="F400" s="4" t="s">
        <v>142</v>
      </c>
      <c r="G400" s="4" t="s">
        <v>407</v>
      </c>
      <c r="H400" s="5" t="str">
        <f>HYPERLINK("https://www.airitibooks.com/Detail/Detail?PublicationID=P20191226045", "https://www.airitibooks.com/Detail/Detail?PublicationID=P20191226045")</f>
        <v>https://www.airitibooks.com/Detail/Detail?PublicationID=P20191226045</v>
      </c>
    </row>
    <row r="401" spans="1:8" ht="21" customHeight="1">
      <c r="A401" s="4" t="s">
        <v>1389</v>
      </c>
      <c r="B401" s="4" t="s">
        <v>1390</v>
      </c>
      <c r="C401" s="4" t="s">
        <v>1391</v>
      </c>
      <c r="D401" s="4" t="s">
        <v>1392</v>
      </c>
      <c r="E401" s="4" t="s">
        <v>406</v>
      </c>
      <c r="F401" s="4" t="s">
        <v>142</v>
      </c>
      <c r="G401" s="4" t="s">
        <v>580</v>
      </c>
      <c r="H401" s="5" t="str">
        <f>HYPERLINK("https://www.airitibooks.com/Detail/Detail?PublicationID=P20200103101", "https://www.airitibooks.com/Detail/Detail?PublicationID=P20200103101")</f>
        <v>https://www.airitibooks.com/Detail/Detail?PublicationID=P20200103101</v>
      </c>
    </row>
    <row r="402" spans="1:8" ht="21" customHeight="1">
      <c r="A402" s="4" t="s">
        <v>1393</v>
      </c>
      <c r="B402" s="4" t="s">
        <v>1394</v>
      </c>
      <c r="C402" s="4" t="s">
        <v>1395</v>
      </c>
      <c r="D402" s="4" t="s">
        <v>1396</v>
      </c>
      <c r="E402" s="4" t="s">
        <v>406</v>
      </c>
      <c r="F402" s="4" t="s">
        <v>128</v>
      </c>
      <c r="G402" s="4" t="s">
        <v>394</v>
      </c>
      <c r="H402" s="5" t="str">
        <f>HYPERLINK("https://www.airitibooks.com/Detail/Detail?PublicationID=P20200103167", "https://www.airitibooks.com/Detail/Detail?PublicationID=P20200103167")</f>
        <v>https://www.airitibooks.com/Detail/Detail?PublicationID=P20200103167</v>
      </c>
    </row>
    <row r="403" spans="1:8" ht="21" customHeight="1">
      <c r="A403" s="4" t="s">
        <v>1397</v>
      </c>
      <c r="B403" s="4" t="s">
        <v>1398</v>
      </c>
      <c r="C403" s="4" t="s">
        <v>1399</v>
      </c>
      <c r="D403" s="4" t="s">
        <v>1400</v>
      </c>
      <c r="E403" s="4" t="s">
        <v>406</v>
      </c>
      <c r="F403" s="4" t="s">
        <v>153</v>
      </c>
      <c r="G403" s="4" t="s">
        <v>154</v>
      </c>
      <c r="H403" s="5" t="str">
        <f>HYPERLINK("https://www.airitibooks.com/Detail/Detail?PublicationID=P20200103168", "https://www.airitibooks.com/Detail/Detail?PublicationID=P20200103168")</f>
        <v>https://www.airitibooks.com/Detail/Detail?PublicationID=P20200103168</v>
      </c>
    </row>
    <row r="404" spans="1:8" ht="21" customHeight="1">
      <c r="A404" s="4" t="s">
        <v>1401</v>
      </c>
      <c r="B404" s="4" t="s">
        <v>1402</v>
      </c>
      <c r="C404" s="4" t="s">
        <v>1395</v>
      </c>
      <c r="D404" s="4" t="s">
        <v>1403</v>
      </c>
      <c r="E404" s="4" t="s">
        <v>406</v>
      </c>
      <c r="F404" s="4" t="s">
        <v>153</v>
      </c>
      <c r="G404" s="4" t="s">
        <v>345</v>
      </c>
      <c r="H404" s="5" t="str">
        <f>HYPERLINK("https://www.airitibooks.com/Detail/Detail?PublicationID=P20200103176", "https://www.airitibooks.com/Detail/Detail?PublicationID=P20200103176")</f>
        <v>https://www.airitibooks.com/Detail/Detail?PublicationID=P20200103176</v>
      </c>
    </row>
    <row r="405" spans="1:8" ht="21" customHeight="1">
      <c r="A405" s="4" t="s">
        <v>1404</v>
      </c>
      <c r="B405" s="4" t="s">
        <v>1405</v>
      </c>
      <c r="C405" s="4" t="s">
        <v>1406</v>
      </c>
      <c r="D405" s="4" t="s">
        <v>1407</v>
      </c>
      <c r="E405" s="4" t="s">
        <v>406</v>
      </c>
      <c r="F405" s="4" t="s">
        <v>62</v>
      </c>
      <c r="G405" s="4" t="s">
        <v>138</v>
      </c>
      <c r="H405" s="5" t="str">
        <f>HYPERLINK("https://www.airitibooks.com/Detail/Detail?PublicationID=P20200103178", "https://www.airitibooks.com/Detail/Detail?PublicationID=P20200103178")</f>
        <v>https://www.airitibooks.com/Detail/Detail?PublicationID=P20200103178</v>
      </c>
    </row>
    <row r="406" spans="1:8" ht="21" customHeight="1">
      <c r="A406" s="4" t="s">
        <v>1408</v>
      </c>
      <c r="B406" s="4" t="s">
        <v>1409</v>
      </c>
      <c r="C406" s="4" t="s">
        <v>1410</v>
      </c>
      <c r="D406" s="4" t="s">
        <v>1411</v>
      </c>
      <c r="E406" s="4" t="s">
        <v>406</v>
      </c>
      <c r="F406" s="4" t="s">
        <v>133</v>
      </c>
      <c r="G406" s="4" t="s">
        <v>221</v>
      </c>
      <c r="H406" s="5" t="str">
        <f>HYPERLINK("https://www.airitibooks.com/Detail/Detail?PublicationID=P20200103185", "https://www.airitibooks.com/Detail/Detail?PublicationID=P20200103185")</f>
        <v>https://www.airitibooks.com/Detail/Detail?PublicationID=P20200103185</v>
      </c>
    </row>
    <row r="407" spans="1:8" ht="21" customHeight="1">
      <c r="A407" s="4" t="s">
        <v>1412</v>
      </c>
      <c r="B407" s="4" t="s">
        <v>1413</v>
      </c>
      <c r="C407" s="4" t="s">
        <v>1395</v>
      </c>
      <c r="D407" s="4" t="s">
        <v>1414</v>
      </c>
      <c r="E407" s="4" t="s">
        <v>406</v>
      </c>
      <c r="F407" s="4" t="s">
        <v>226</v>
      </c>
      <c r="G407" s="4" t="s">
        <v>227</v>
      </c>
      <c r="H407" s="5" t="str">
        <f>HYPERLINK("https://www.airitibooks.com/Detail/Detail?PublicationID=P20200103186", "https://www.airitibooks.com/Detail/Detail?PublicationID=P20200103186")</f>
        <v>https://www.airitibooks.com/Detail/Detail?PublicationID=P20200103186</v>
      </c>
    </row>
    <row r="408" spans="1:8" ht="21" customHeight="1">
      <c r="A408" s="4" t="s">
        <v>1415</v>
      </c>
      <c r="B408" s="4" t="s">
        <v>1416</v>
      </c>
      <c r="C408" s="4" t="s">
        <v>1406</v>
      </c>
      <c r="D408" s="4" t="s">
        <v>61</v>
      </c>
      <c r="E408" s="4" t="s">
        <v>406</v>
      </c>
      <c r="F408" s="4" t="s">
        <v>226</v>
      </c>
      <c r="G408" s="4" t="s">
        <v>264</v>
      </c>
      <c r="H408" s="5" t="str">
        <f>HYPERLINK("https://www.airitibooks.com/Detail/Detail?PublicationID=P20200103187", "https://www.airitibooks.com/Detail/Detail?PublicationID=P20200103187")</f>
        <v>https://www.airitibooks.com/Detail/Detail?PublicationID=P20200103187</v>
      </c>
    </row>
    <row r="409" spans="1:8" ht="21" customHeight="1">
      <c r="A409" s="4" t="s">
        <v>1417</v>
      </c>
      <c r="B409" s="4" t="s">
        <v>1418</v>
      </c>
      <c r="C409" s="4" t="s">
        <v>1419</v>
      </c>
      <c r="D409" s="4" t="s">
        <v>1420</v>
      </c>
      <c r="E409" s="4" t="s">
        <v>406</v>
      </c>
      <c r="F409" s="4" t="s">
        <v>226</v>
      </c>
      <c r="G409" s="4" t="s">
        <v>247</v>
      </c>
      <c r="H409" s="5" t="str">
        <f>HYPERLINK("https://www.airitibooks.com/Detail/Detail?PublicationID=P20200103190", "https://www.airitibooks.com/Detail/Detail?PublicationID=P20200103190")</f>
        <v>https://www.airitibooks.com/Detail/Detail?PublicationID=P20200103190</v>
      </c>
    </row>
    <row r="410" spans="1:8" ht="21" customHeight="1">
      <c r="A410" s="4" t="s">
        <v>1421</v>
      </c>
      <c r="B410" s="4" t="s">
        <v>1422</v>
      </c>
      <c r="C410" s="4" t="s">
        <v>1423</v>
      </c>
      <c r="D410" s="4" t="s">
        <v>1424</v>
      </c>
      <c r="E410" s="4" t="s">
        <v>406</v>
      </c>
      <c r="F410" s="4" t="s">
        <v>192</v>
      </c>
      <c r="G410" s="4" t="s">
        <v>201</v>
      </c>
      <c r="H410" s="5" t="str">
        <f>HYPERLINK("https://www.airitibooks.com/Detail/Detail?PublicationID=P20200103192", "https://www.airitibooks.com/Detail/Detail?PublicationID=P20200103192")</f>
        <v>https://www.airitibooks.com/Detail/Detail?PublicationID=P20200103192</v>
      </c>
    </row>
    <row r="411" spans="1:8" ht="21" customHeight="1">
      <c r="A411" s="4" t="s">
        <v>1425</v>
      </c>
      <c r="B411" s="4" t="s">
        <v>1426</v>
      </c>
      <c r="C411" s="4" t="s">
        <v>1395</v>
      </c>
      <c r="D411" s="4" t="s">
        <v>1427</v>
      </c>
      <c r="E411" s="4" t="s">
        <v>406</v>
      </c>
      <c r="F411" s="4" t="s">
        <v>153</v>
      </c>
      <c r="G411" s="4" t="s">
        <v>345</v>
      </c>
      <c r="H411" s="5" t="str">
        <f>HYPERLINK("https://www.airitibooks.com/Detail/Detail?PublicationID=P20200103193", "https://www.airitibooks.com/Detail/Detail?PublicationID=P20200103193")</f>
        <v>https://www.airitibooks.com/Detail/Detail?PublicationID=P20200103193</v>
      </c>
    </row>
    <row r="412" spans="1:8" ht="21" customHeight="1">
      <c r="A412" s="4" t="s">
        <v>1428</v>
      </c>
      <c r="B412" s="4" t="s">
        <v>1429</v>
      </c>
      <c r="C412" s="4" t="s">
        <v>1430</v>
      </c>
      <c r="D412" s="4" t="s">
        <v>1431</v>
      </c>
      <c r="E412" s="4" t="s">
        <v>406</v>
      </c>
      <c r="F412" s="4" t="s">
        <v>192</v>
      </c>
      <c r="G412" s="4" t="s">
        <v>235</v>
      </c>
      <c r="H412" s="5" t="str">
        <f>HYPERLINK("https://www.airitibooks.com/Detail/Detail?PublicationID=P20200103205", "https://www.airitibooks.com/Detail/Detail?PublicationID=P20200103205")</f>
        <v>https://www.airitibooks.com/Detail/Detail?PublicationID=P20200103205</v>
      </c>
    </row>
    <row r="413" spans="1:8" ht="21" customHeight="1">
      <c r="A413" s="4" t="s">
        <v>1432</v>
      </c>
      <c r="B413" s="4" t="s">
        <v>1433</v>
      </c>
      <c r="C413" s="4" t="s">
        <v>224</v>
      </c>
      <c r="D413" s="4" t="s">
        <v>1434</v>
      </c>
      <c r="E413" s="4" t="s">
        <v>406</v>
      </c>
      <c r="F413" s="4" t="s">
        <v>226</v>
      </c>
      <c r="G413" s="4" t="s">
        <v>260</v>
      </c>
      <c r="H413" s="5" t="str">
        <f>HYPERLINK("https://www.airitibooks.com/Detail/Detail?PublicationID=P20200103246", "https://www.airitibooks.com/Detail/Detail?PublicationID=P20200103246")</f>
        <v>https://www.airitibooks.com/Detail/Detail?PublicationID=P20200103246</v>
      </c>
    </row>
    <row r="414" spans="1:8" ht="21" customHeight="1">
      <c r="A414" s="4" t="s">
        <v>1435</v>
      </c>
      <c r="B414" s="4" t="s">
        <v>1436</v>
      </c>
      <c r="C414" s="4" t="s">
        <v>302</v>
      </c>
      <c r="D414" s="4" t="s">
        <v>123</v>
      </c>
      <c r="E414" s="4" t="s">
        <v>406</v>
      </c>
      <c r="F414" s="4" t="s">
        <v>226</v>
      </c>
      <c r="G414" s="4" t="s">
        <v>380</v>
      </c>
      <c r="H414" s="5" t="str">
        <f>HYPERLINK("https://www.airitibooks.com/Detail/Detail?PublicationID=P20200110044", "https://www.airitibooks.com/Detail/Detail?PublicationID=P20200110044")</f>
        <v>https://www.airitibooks.com/Detail/Detail?PublicationID=P20200110044</v>
      </c>
    </row>
    <row r="415" spans="1:8" ht="21" customHeight="1">
      <c r="A415" s="4" t="s">
        <v>1437</v>
      </c>
      <c r="B415" s="4" t="s">
        <v>1438</v>
      </c>
      <c r="C415" s="4" t="s">
        <v>1439</v>
      </c>
      <c r="D415" s="4" t="s">
        <v>1440</v>
      </c>
      <c r="E415" s="4" t="s">
        <v>406</v>
      </c>
      <c r="F415" s="4" t="s">
        <v>192</v>
      </c>
      <c r="G415" s="4" t="s">
        <v>235</v>
      </c>
      <c r="H415" s="5" t="str">
        <f>HYPERLINK("https://www.airitibooks.com/Detail/Detail?PublicationID=P20200110118", "https://www.airitibooks.com/Detail/Detail?PublicationID=P20200110118")</f>
        <v>https://www.airitibooks.com/Detail/Detail?PublicationID=P20200110118</v>
      </c>
    </row>
    <row r="416" spans="1:8" ht="21" customHeight="1">
      <c r="A416" s="4" t="s">
        <v>1441</v>
      </c>
      <c r="B416" s="4" t="s">
        <v>1442</v>
      </c>
      <c r="C416" s="4" t="s">
        <v>583</v>
      </c>
      <c r="D416" s="4" t="s">
        <v>916</v>
      </c>
      <c r="E416" s="4" t="s">
        <v>406</v>
      </c>
      <c r="F416" s="4" t="s">
        <v>226</v>
      </c>
      <c r="G416" s="4" t="s">
        <v>380</v>
      </c>
      <c r="H416" s="5" t="str">
        <f>HYPERLINK("https://www.airitibooks.com/Detail/Detail?PublicationID=P20200110203", "https://www.airitibooks.com/Detail/Detail?PublicationID=P20200110203")</f>
        <v>https://www.airitibooks.com/Detail/Detail?PublicationID=P20200110203</v>
      </c>
    </row>
    <row r="417" spans="1:8" ht="21" customHeight="1">
      <c r="A417" s="4" t="s">
        <v>1443</v>
      </c>
      <c r="B417" s="4" t="s">
        <v>1444</v>
      </c>
      <c r="C417" s="4" t="s">
        <v>583</v>
      </c>
      <c r="D417" s="4" t="s">
        <v>1445</v>
      </c>
      <c r="E417" s="4" t="s">
        <v>220</v>
      </c>
      <c r="F417" s="4" t="s">
        <v>128</v>
      </c>
      <c r="G417" s="4" t="s">
        <v>129</v>
      </c>
      <c r="H417" s="5" t="str">
        <f>HYPERLINK("https://www.airitibooks.com/Detail/Detail?PublicationID=P20200110225", "https://www.airitibooks.com/Detail/Detail?PublicationID=P20200110225")</f>
        <v>https://www.airitibooks.com/Detail/Detail?PublicationID=P20200110225</v>
      </c>
    </row>
    <row r="418" spans="1:8" ht="21" customHeight="1">
      <c r="A418" s="4" t="s">
        <v>1446</v>
      </c>
      <c r="B418" s="4" t="s">
        <v>1447</v>
      </c>
      <c r="C418" s="4" t="s">
        <v>583</v>
      </c>
      <c r="D418" s="4" t="s">
        <v>1448</v>
      </c>
      <c r="E418" s="4" t="s">
        <v>406</v>
      </c>
      <c r="F418" s="4" t="s">
        <v>62</v>
      </c>
      <c r="G418" s="4" t="s">
        <v>138</v>
      </c>
      <c r="H418" s="5" t="str">
        <f>HYPERLINK("https://www.airitibooks.com/Detail/Detail?PublicationID=P20200110234", "https://www.airitibooks.com/Detail/Detail?PublicationID=P20200110234")</f>
        <v>https://www.airitibooks.com/Detail/Detail?PublicationID=P20200110234</v>
      </c>
    </row>
    <row r="419" spans="1:8" ht="21" customHeight="1">
      <c r="A419" s="4" t="s">
        <v>1449</v>
      </c>
      <c r="B419" s="4" t="s">
        <v>1450</v>
      </c>
      <c r="C419" s="4" t="s">
        <v>583</v>
      </c>
      <c r="D419" s="4" t="s">
        <v>1451</v>
      </c>
      <c r="E419" s="4" t="s">
        <v>406</v>
      </c>
      <c r="F419" s="4" t="s">
        <v>153</v>
      </c>
      <c r="G419" s="4" t="s">
        <v>1452</v>
      </c>
      <c r="H419" s="5" t="str">
        <f>HYPERLINK("https://www.airitibooks.com/Detail/Detail?PublicationID=P20200110235", "https://www.airitibooks.com/Detail/Detail?PublicationID=P20200110235")</f>
        <v>https://www.airitibooks.com/Detail/Detail?PublicationID=P20200110235</v>
      </c>
    </row>
    <row r="420" spans="1:8" ht="21" customHeight="1">
      <c r="A420" s="4" t="s">
        <v>1453</v>
      </c>
      <c r="B420" s="4" t="s">
        <v>1454</v>
      </c>
      <c r="C420" s="4" t="s">
        <v>583</v>
      </c>
      <c r="D420" s="4" t="s">
        <v>1455</v>
      </c>
      <c r="E420" s="4" t="s">
        <v>406</v>
      </c>
      <c r="F420" s="4" t="s">
        <v>62</v>
      </c>
      <c r="G420" s="4" t="s">
        <v>138</v>
      </c>
      <c r="H420" s="5" t="str">
        <f>HYPERLINK("https://www.airitibooks.com/Detail/Detail?PublicationID=P20200110236", "https://www.airitibooks.com/Detail/Detail?PublicationID=P20200110236")</f>
        <v>https://www.airitibooks.com/Detail/Detail?PublicationID=P20200110236</v>
      </c>
    </row>
    <row r="421" spans="1:8" ht="21" customHeight="1">
      <c r="A421" s="4" t="s">
        <v>1456</v>
      </c>
      <c r="B421" s="4" t="s">
        <v>1457</v>
      </c>
      <c r="C421" s="4" t="s">
        <v>583</v>
      </c>
      <c r="D421" s="4" t="s">
        <v>68</v>
      </c>
      <c r="E421" s="4" t="s">
        <v>406</v>
      </c>
      <c r="F421" s="4" t="s">
        <v>226</v>
      </c>
      <c r="G421" s="4" t="s">
        <v>227</v>
      </c>
      <c r="H421" s="5" t="str">
        <f>HYPERLINK("https://www.airitibooks.com/Detail/Detail?PublicationID=P20200110237", "https://www.airitibooks.com/Detail/Detail?PublicationID=P20200110237")</f>
        <v>https://www.airitibooks.com/Detail/Detail?PublicationID=P20200110237</v>
      </c>
    </row>
    <row r="422" spans="1:8" ht="21" customHeight="1">
      <c r="A422" s="4" t="s">
        <v>1458</v>
      </c>
      <c r="B422" s="4" t="s">
        <v>1459</v>
      </c>
      <c r="C422" s="4" t="s">
        <v>203</v>
      </c>
      <c r="D422" s="4" t="s">
        <v>1460</v>
      </c>
      <c r="E422" s="4" t="s">
        <v>406</v>
      </c>
      <c r="F422" s="4" t="s">
        <v>62</v>
      </c>
      <c r="G422" s="4" t="s">
        <v>138</v>
      </c>
      <c r="H422" s="5" t="str">
        <f>HYPERLINK("https://www.airitibooks.com/Detail/Detail?PublicationID=P20200117011", "https://www.airitibooks.com/Detail/Detail?PublicationID=P20200117011")</f>
        <v>https://www.airitibooks.com/Detail/Detail?PublicationID=P20200117011</v>
      </c>
    </row>
    <row r="423" spans="1:8" ht="21" customHeight="1">
      <c r="A423" s="4" t="s">
        <v>1461</v>
      </c>
      <c r="B423" s="4" t="s">
        <v>1462</v>
      </c>
      <c r="C423" s="4" t="s">
        <v>203</v>
      </c>
      <c r="D423" s="4" t="s">
        <v>21</v>
      </c>
      <c r="E423" s="4" t="s">
        <v>406</v>
      </c>
      <c r="F423" s="4" t="s">
        <v>226</v>
      </c>
      <c r="G423" s="4" t="s">
        <v>264</v>
      </c>
      <c r="H423" s="5" t="str">
        <f>HYPERLINK("https://www.airitibooks.com/Detail/Detail?PublicationID=P20200117013", "https://www.airitibooks.com/Detail/Detail?PublicationID=P20200117013")</f>
        <v>https://www.airitibooks.com/Detail/Detail?PublicationID=P20200117013</v>
      </c>
    </row>
    <row r="424" spans="1:8" ht="21" customHeight="1">
      <c r="A424" s="4" t="s">
        <v>1463</v>
      </c>
      <c r="B424" s="4" t="s">
        <v>1464</v>
      </c>
      <c r="C424" s="4" t="s">
        <v>203</v>
      </c>
      <c r="D424" s="4" t="s">
        <v>1465</v>
      </c>
      <c r="E424" s="4" t="s">
        <v>406</v>
      </c>
      <c r="F424" s="4" t="s">
        <v>153</v>
      </c>
      <c r="G424" s="4" t="s">
        <v>154</v>
      </c>
      <c r="H424" s="5" t="str">
        <f>HYPERLINK("https://www.airitibooks.com/Detail/Detail?PublicationID=P20200117014", "https://www.airitibooks.com/Detail/Detail?PublicationID=P20200117014")</f>
        <v>https://www.airitibooks.com/Detail/Detail?PublicationID=P20200117014</v>
      </c>
    </row>
    <row r="425" spans="1:8" ht="21" customHeight="1">
      <c r="A425" s="4" t="s">
        <v>1466</v>
      </c>
      <c r="B425" s="4" t="s">
        <v>1467</v>
      </c>
      <c r="C425" s="4" t="s">
        <v>203</v>
      </c>
      <c r="D425" s="4" t="s">
        <v>1468</v>
      </c>
      <c r="E425" s="4" t="s">
        <v>406</v>
      </c>
      <c r="F425" s="4" t="s">
        <v>62</v>
      </c>
      <c r="G425" s="4" t="s">
        <v>138</v>
      </c>
      <c r="H425" s="5" t="str">
        <f>HYPERLINK("https://www.airitibooks.com/Detail/Detail?PublicationID=P20200117015", "https://www.airitibooks.com/Detail/Detail?PublicationID=P20200117015")</f>
        <v>https://www.airitibooks.com/Detail/Detail?PublicationID=P20200117015</v>
      </c>
    </row>
    <row r="426" spans="1:8" ht="21" customHeight="1">
      <c r="A426" s="4" t="s">
        <v>1469</v>
      </c>
      <c r="B426" s="4" t="s">
        <v>1470</v>
      </c>
      <c r="C426" s="4" t="s">
        <v>185</v>
      </c>
      <c r="D426" s="4" t="s">
        <v>1471</v>
      </c>
      <c r="E426" s="4" t="s">
        <v>220</v>
      </c>
      <c r="F426" s="4" t="s">
        <v>142</v>
      </c>
      <c r="G426" s="4" t="s">
        <v>167</v>
      </c>
      <c r="H426" s="5" t="str">
        <f>HYPERLINK("https://www.airitibooks.com/Detail/Detail?PublicationID=P20200117025", "https://www.airitibooks.com/Detail/Detail?PublicationID=P20200117025")</f>
        <v>https://www.airitibooks.com/Detail/Detail?PublicationID=P20200117025</v>
      </c>
    </row>
    <row r="427" spans="1:8" ht="21" customHeight="1">
      <c r="A427" s="4" t="s">
        <v>1472</v>
      </c>
      <c r="B427" s="4" t="s">
        <v>1473</v>
      </c>
      <c r="C427" s="4" t="s">
        <v>185</v>
      </c>
      <c r="D427" s="4" t="s">
        <v>1474</v>
      </c>
      <c r="E427" s="4" t="s">
        <v>406</v>
      </c>
      <c r="F427" s="4" t="s">
        <v>133</v>
      </c>
      <c r="G427" s="4" t="s">
        <v>221</v>
      </c>
      <c r="H427" s="5" t="str">
        <f>HYPERLINK("https://www.airitibooks.com/Detail/Detail?PublicationID=P20200117034", "https://www.airitibooks.com/Detail/Detail?PublicationID=P20200117034")</f>
        <v>https://www.airitibooks.com/Detail/Detail?PublicationID=P20200117034</v>
      </c>
    </row>
    <row r="428" spans="1:8" ht="21" customHeight="1">
      <c r="A428" s="4" t="s">
        <v>1475</v>
      </c>
      <c r="B428" s="4" t="s">
        <v>1476</v>
      </c>
      <c r="C428" s="4" t="s">
        <v>1477</v>
      </c>
      <c r="D428" s="4" t="s">
        <v>1478</v>
      </c>
      <c r="E428" s="4" t="s">
        <v>406</v>
      </c>
      <c r="F428" s="4" t="s">
        <v>62</v>
      </c>
      <c r="G428" s="4" t="s">
        <v>216</v>
      </c>
      <c r="H428" s="5" t="str">
        <f>HYPERLINK("https://www.airitibooks.com/Detail/Detail?PublicationID=P20200117056", "https://www.airitibooks.com/Detail/Detail?PublicationID=P20200117056")</f>
        <v>https://www.airitibooks.com/Detail/Detail?PublicationID=P20200117056</v>
      </c>
    </row>
    <row r="429" spans="1:8" ht="21" customHeight="1">
      <c r="A429" s="4" t="s">
        <v>1479</v>
      </c>
      <c r="B429" s="4" t="s">
        <v>1480</v>
      </c>
      <c r="C429" s="4" t="s">
        <v>335</v>
      </c>
      <c r="D429" s="4" t="s">
        <v>1481</v>
      </c>
      <c r="E429" s="4" t="s">
        <v>406</v>
      </c>
      <c r="F429" s="4" t="s">
        <v>62</v>
      </c>
      <c r="G429" s="4" t="s">
        <v>216</v>
      </c>
      <c r="H429" s="5" t="str">
        <f>HYPERLINK("https://www.airitibooks.com/Detail/Detail?PublicationID=P20200117059", "https://www.airitibooks.com/Detail/Detail?PublicationID=P20200117059")</f>
        <v>https://www.airitibooks.com/Detail/Detail?PublicationID=P20200117059</v>
      </c>
    </row>
    <row r="430" spans="1:8" ht="21" customHeight="1">
      <c r="A430" s="4" t="s">
        <v>1482</v>
      </c>
      <c r="B430" s="4" t="s">
        <v>1483</v>
      </c>
      <c r="C430" s="4" t="s">
        <v>185</v>
      </c>
      <c r="D430" s="4" t="s">
        <v>1484</v>
      </c>
      <c r="E430" s="4" t="s">
        <v>406</v>
      </c>
      <c r="F430" s="4" t="s">
        <v>133</v>
      </c>
      <c r="G430" s="4" t="s">
        <v>221</v>
      </c>
      <c r="H430" s="5" t="str">
        <f>HYPERLINK("https://www.airitibooks.com/Detail/Detail?PublicationID=P20200117067", "https://www.airitibooks.com/Detail/Detail?PublicationID=P20200117067")</f>
        <v>https://www.airitibooks.com/Detail/Detail?PublicationID=P20200117067</v>
      </c>
    </row>
    <row r="431" spans="1:8" ht="21" customHeight="1">
      <c r="A431" s="4" t="s">
        <v>1485</v>
      </c>
      <c r="B431" s="4" t="s">
        <v>1486</v>
      </c>
      <c r="C431" s="4" t="s">
        <v>335</v>
      </c>
      <c r="D431" s="4" t="s">
        <v>1474</v>
      </c>
      <c r="E431" s="4" t="s">
        <v>406</v>
      </c>
      <c r="F431" s="4" t="s">
        <v>133</v>
      </c>
      <c r="G431" s="4" t="s">
        <v>221</v>
      </c>
      <c r="H431" s="5" t="str">
        <f>HYPERLINK("https://www.airitibooks.com/Detail/Detail?PublicationID=P20200117068", "https://www.airitibooks.com/Detail/Detail?PublicationID=P20200117068")</f>
        <v>https://www.airitibooks.com/Detail/Detail?PublicationID=P20200117068</v>
      </c>
    </row>
    <row r="432" spans="1:8" ht="21" customHeight="1">
      <c r="A432" s="4" t="s">
        <v>1487</v>
      </c>
      <c r="B432" s="4" t="s">
        <v>1488</v>
      </c>
      <c r="C432" s="4" t="s">
        <v>335</v>
      </c>
      <c r="D432" s="4" t="s">
        <v>1489</v>
      </c>
      <c r="E432" s="4" t="s">
        <v>406</v>
      </c>
      <c r="F432" s="4" t="s">
        <v>133</v>
      </c>
      <c r="G432" s="4" t="s">
        <v>221</v>
      </c>
      <c r="H432" s="5" t="str">
        <f>HYPERLINK("https://www.airitibooks.com/Detail/Detail?PublicationID=P20200117069", "https://www.airitibooks.com/Detail/Detail?PublicationID=P20200117069")</f>
        <v>https://www.airitibooks.com/Detail/Detail?PublicationID=P20200117069</v>
      </c>
    </row>
    <row r="433" spans="1:8" ht="21" customHeight="1">
      <c r="A433" s="4" t="s">
        <v>1490</v>
      </c>
      <c r="B433" s="4" t="s">
        <v>1491</v>
      </c>
      <c r="C433" s="4" t="s">
        <v>335</v>
      </c>
      <c r="D433" s="4" t="s">
        <v>1492</v>
      </c>
      <c r="E433" s="4" t="s">
        <v>406</v>
      </c>
      <c r="F433" s="4" t="s">
        <v>192</v>
      </c>
      <c r="G433" s="4" t="s">
        <v>235</v>
      </c>
      <c r="H433" s="5" t="str">
        <f>HYPERLINK("https://www.airitibooks.com/Detail/Detail?PublicationID=P20200117073", "https://www.airitibooks.com/Detail/Detail?PublicationID=P20200117073")</f>
        <v>https://www.airitibooks.com/Detail/Detail?PublicationID=P20200117073</v>
      </c>
    </row>
    <row r="434" spans="1:8" ht="21" customHeight="1">
      <c r="A434" s="4" t="s">
        <v>1493</v>
      </c>
      <c r="B434" s="4" t="s">
        <v>1494</v>
      </c>
      <c r="C434" s="4" t="s">
        <v>335</v>
      </c>
      <c r="D434" s="4" t="s">
        <v>1495</v>
      </c>
      <c r="E434" s="4" t="s">
        <v>406</v>
      </c>
      <c r="F434" s="4" t="s">
        <v>192</v>
      </c>
      <c r="G434" s="4" t="s">
        <v>235</v>
      </c>
      <c r="H434" s="5" t="str">
        <f>HYPERLINK("https://www.airitibooks.com/Detail/Detail?PublicationID=P20200117074", "https://www.airitibooks.com/Detail/Detail?PublicationID=P20200117074")</f>
        <v>https://www.airitibooks.com/Detail/Detail?PublicationID=P20200117074</v>
      </c>
    </row>
    <row r="435" spans="1:8" ht="21" customHeight="1">
      <c r="A435" s="4" t="s">
        <v>1496</v>
      </c>
      <c r="B435" s="4" t="s">
        <v>1497</v>
      </c>
      <c r="C435" s="4" t="s">
        <v>335</v>
      </c>
      <c r="D435" s="4" t="s">
        <v>1498</v>
      </c>
      <c r="E435" s="4" t="s">
        <v>406</v>
      </c>
      <c r="F435" s="4" t="s">
        <v>192</v>
      </c>
      <c r="G435" s="4" t="s">
        <v>235</v>
      </c>
      <c r="H435" s="5" t="str">
        <f>HYPERLINK("https://www.airitibooks.com/Detail/Detail?PublicationID=P20200117075", "https://www.airitibooks.com/Detail/Detail?PublicationID=P20200117075")</f>
        <v>https://www.airitibooks.com/Detail/Detail?PublicationID=P20200117075</v>
      </c>
    </row>
    <row r="436" spans="1:8" ht="21" customHeight="1">
      <c r="A436" s="4" t="s">
        <v>1499</v>
      </c>
      <c r="B436" s="4" t="s">
        <v>1500</v>
      </c>
      <c r="C436" s="4" t="s">
        <v>65</v>
      </c>
      <c r="D436" s="4" t="s">
        <v>1501</v>
      </c>
      <c r="E436" s="4" t="s">
        <v>220</v>
      </c>
      <c r="F436" s="4" t="s">
        <v>142</v>
      </c>
      <c r="G436" s="4" t="s">
        <v>167</v>
      </c>
      <c r="H436" s="5" t="str">
        <f>HYPERLINK("https://www.airitibooks.com/Detail/Detail?PublicationID=P20200117172", "https://www.airitibooks.com/Detail/Detail?PublicationID=P20200117172")</f>
        <v>https://www.airitibooks.com/Detail/Detail?PublicationID=P20200117172</v>
      </c>
    </row>
    <row r="437" spans="1:8" ht="21" customHeight="1">
      <c r="A437" s="4" t="s">
        <v>1502</v>
      </c>
      <c r="B437" s="4" t="s">
        <v>1503</v>
      </c>
      <c r="C437" s="4" t="s">
        <v>1504</v>
      </c>
      <c r="D437" s="4" t="s">
        <v>1505</v>
      </c>
      <c r="E437" s="4" t="s">
        <v>220</v>
      </c>
      <c r="F437" s="4" t="s">
        <v>142</v>
      </c>
      <c r="G437" s="4" t="s">
        <v>159</v>
      </c>
      <c r="H437" s="5" t="str">
        <f>HYPERLINK("https://www.airitibooks.com/Detail/Detail?PublicationID=P20200117190", "https://www.airitibooks.com/Detail/Detail?PublicationID=P20200117190")</f>
        <v>https://www.airitibooks.com/Detail/Detail?PublicationID=P20200117190</v>
      </c>
    </row>
    <row r="438" spans="1:8" ht="21" customHeight="1">
      <c r="A438" s="4" t="s">
        <v>1506</v>
      </c>
      <c r="B438" s="4" t="s">
        <v>1507</v>
      </c>
      <c r="C438" s="4" t="s">
        <v>1508</v>
      </c>
      <c r="D438" s="4" t="s">
        <v>1509</v>
      </c>
      <c r="E438" s="4" t="s">
        <v>127</v>
      </c>
      <c r="F438" s="4" t="s">
        <v>62</v>
      </c>
      <c r="G438" s="4" t="s">
        <v>171</v>
      </c>
      <c r="H438" s="5" t="str">
        <f>HYPERLINK("https://www.airitibooks.com/Detail/Detail?PublicationID=P20200117248", "https://www.airitibooks.com/Detail/Detail?PublicationID=P20200117248")</f>
        <v>https://www.airitibooks.com/Detail/Detail?PublicationID=P20200117248</v>
      </c>
    </row>
    <row r="439" spans="1:8" ht="21" customHeight="1">
      <c r="A439" s="4" t="s">
        <v>1510</v>
      </c>
      <c r="B439" s="4" t="s">
        <v>1511</v>
      </c>
      <c r="C439" s="4" t="s">
        <v>583</v>
      </c>
      <c r="D439" s="4" t="s">
        <v>1512</v>
      </c>
      <c r="E439" s="4" t="s">
        <v>406</v>
      </c>
      <c r="F439" s="4" t="s">
        <v>226</v>
      </c>
      <c r="G439" s="4" t="s">
        <v>227</v>
      </c>
      <c r="H439" s="5" t="str">
        <f>HYPERLINK("https://www.airitibooks.com/Detail/Detail?PublicationID=P20200117256", "https://www.airitibooks.com/Detail/Detail?PublicationID=P20200117256")</f>
        <v>https://www.airitibooks.com/Detail/Detail?PublicationID=P20200117256</v>
      </c>
    </row>
    <row r="440" spans="1:8" ht="21" customHeight="1">
      <c r="A440" s="4" t="s">
        <v>1513</v>
      </c>
      <c r="B440" s="4" t="s">
        <v>1514</v>
      </c>
      <c r="C440" s="4" t="s">
        <v>267</v>
      </c>
      <c r="D440" s="4" t="s">
        <v>1515</v>
      </c>
      <c r="E440" s="4" t="s">
        <v>406</v>
      </c>
      <c r="F440" s="4" t="s">
        <v>142</v>
      </c>
      <c r="G440" s="4" t="s">
        <v>407</v>
      </c>
      <c r="H440" s="5" t="str">
        <f>HYPERLINK("https://www.airitibooks.com/Detail/Detail?PublicationID=P20200131002", "https://www.airitibooks.com/Detail/Detail?PublicationID=P20200131002")</f>
        <v>https://www.airitibooks.com/Detail/Detail?PublicationID=P20200131002</v>
      </c>
    </row>
    <row r="441" spans="1:8" ht="21" customHeight="1">
      <c r="A441" s="4" t="s">
        <v>1516</v>
      </c>
      <c r="B441" s="4" t="s">
        <v>1517</v>
      </c>
      <c r="C441" s="4" t="s">
        <v>199</v>
      </c>
      <c r="D441" s="4" t="s">
        <v>1518</v>
      </c>
      <c r="E441" s="4" t="s">
        <v>220</v>
      </c>
      <c r="F441" s="4" t="s">
        <v>153</v>
      </c>
      <c r="G441" s="4" t="s">
        <v>345</v>
      </c>
      <c r="H441" s="5" t="str">
        <f>HYPERLINK("https://www.airitibooks.com/Detail/Detail?PublicationID=P20200131097", "https://www.airitibooks.com/Detail/Detail?PublicationID=P20200131097")</f>
        <v>https://www.airitibooks.com/Detail/Detail?PublicationID=P20200131097</v>
      </c>
    </row>
    <row r="442" spans="1:8" ht="21" customHeight="1">
      <c r="A442" s="4" t="s">
        <v>1519</v>
      </c>
      <c r="B442" s="4" t="s">
        <v>1520</v>
      </c>
      <c r="C442" s="4" t="s">
        <v>190</v>
      </c>
      <c r="D442" s="4" t="s">
        <v>3</v>
      </c>
      <c r="E442" s="4" t="s">
        <v>406</v>
      </c>
      <c r="F442" s="4" t="s">
        <v>133</v>
      </c>
      <c r="G442" s="4" t="s">
        <v>221</v>
      </c>
      <c r="H442" s="5" t="str">
        <f>HYPERLINK("https://www.airitibooks.com/Detail/Detail?PublicationID=P20200131107", "https://www.airitibooks.com/Detail/Detail?PublicationID=P20200131107")</f>
        <v>https://www.airitibooks.com/Detail/Detail?PublicationID=P20200131107</v>
      </c>
    </row>
    <row r="443" spans="1:8" ht="21" customHeight="1">
      <c r="A443" s="4" t="s">
        <v>1521</v>
      </c>
      <c r="B443" s="4" t="s">
        <v>1522</v>
      </c>
      <c r="C443" s="4" t="s">
        <v>190</v>
      </c>
      <c r="D443" s="4" t="s">
        <v>64</v>
      </c>
      <c r="E443" s="4" t="s">
        <v>406</v>
      </c>
      <c r="F443" s="4" t="s">
        <v>128</v>
      </c>
      <c r="G443" s="4" t="s">
        <v>651</v>
      </c>
      <c r="H443" s="5" t="str">
        <f>HYPERLINK("https://www.airitibooks.com/Detail/Detail?PublicationID=P20200131113", "https://www.airitibooks.com/Detail/Detail?PublicationID=P20200131113")</f>
        <v>https://www.airitibooks.com/Detail/Detail?PublicationID=P20200131113</v>
      </c>
    </row>
    <row r="444" spans="1:8" ht="21" customHeight="1">
      <c r="A444" s="4" t="s">
        <v>1523</v>
      </c>
      <c r="B444" s="4" t="s">
        <v>1524</v>
      </c>
      <c r="C444" s="4" t="s">
        <v>1525</v>
      </c>
      <c r="D444" s="4" t="s">
        <v>67</v>
      </c>
      <c r="E444" s="4" t="s">
        <v>406</v>
      </c>
      <c r="F444" s="4" t="s">
        <v>153</v>
      </c>
      <c r="G444" s="4" t="s">
        <v>154</v>
      </c>
      <c r="H444" s="5" t="str">
        <f>HYPERLINK("https://www.airitibooks.com/Detail/Detail?PublicationID=P20200131172", "https://www.airitibooks.com/Detail/Detail?PublicationID=P20200131172")</f>
        <v>https://www.airitibooks.com/Detail/Detail?PublicationID=P20200131172</v>
      </c>
    </row>
    <row r="445" spans="1:8" ht="21" customHeight="1">
      <c r="A445" s="4" t="s">
        <v>1526</v>
      </c>
      <c r="B445" s="4" t="s">
        <v>1527</v>
      </c>
      <c r="C445" s="4" t="s">
        <v>1525</v>
      </c>
      <c r="D445" s="4" t="s">
        <v>1528</v>
      </c>
      <c r="E445" s="4" t="s">
        <v>406</v>
      </c>
      <c r="F445" s="4" t="s">
        <v>62</v>
      </c>
      <c r="G445" s="4" t="s">
        <v>138</v>
      </c>
      <c r="H445" s="5" t="str">
        <f>HYPERLINK("https://www.airitibooks.com/Detail/Detail?PublicationID=P20200131173", "https://www.airitibooks.com/Detail/Detail?PublicationID=P20200131173")</f>
        <v>https://www.airitibooks.com/Detail/Detail?PublicationID=P20200131173</v>
      </c>
    </row>
    <row r="446" spans="1:8" ht="21" customHeight="1">
      <c r="A446" s="4" t="s">
        <v>56</v>
      </c>
      <c r="B446" s="4" t="s">
        <v>1529</v>
      </c>
      <c r="C446" s="4" t="s">
        <v>1525</v>
      </c>
      <c r="D446" s="4" t="s">
        <v>57</v>
      </c>
      <c r="E446" s="4" t="s">
        <v>406</v>
      </c>
      <c r="F446" s="4" t="s">
        <v>153</v>
      </c>
      <c r="G446" s="4" t="s">
        <v>154</v>
      </c>
      <c r="H446" s="5" t="str">
        <f>HYPERLINK("https://www.airitibooks.com/Detail/Detail?PublicationID=P20200131198", "https://www.airitibooks.com/Detail/Detail?PublicationID=P20200131198")</f>
        <v>https://www.airitibooks.com/Detail/Detail?PublicationID=P20200131198</v>
      </c>
    </row>
    <row r="447" spans="1:8" ht="21" customHeight="1">
      <c r="A447" s="4" t="s">
        <v>1530</v>
      </c>
      <c r="B447" s="4" t="s">
        <v>1531</v>
      </c>
      <c r="C447" s="4" t="s">
        <v>1525</v>
      </c>
      <c r="D447" s="4" t="s">
        <v>57</v>
      </c>
      <c r="E447" s="4" t="s">
        <v>406</v>
      </c>
      <c r="F447" s="4" t="s">
        <v>153</v>
      </c>
      <c r="G447" s="4" t="s">
        <v>154</v>
      </c>
      <c r="H447" s="5" t="str">
        <f>HYPERLINK("https://www.airitibooks.com/Detail/Detail?PublicationID=P20200131199", "https://www.airitibooks.com/Detail/Detail?PublicationID=P20200131199")</f>
        <v>https://www.airitibooks.com/Detail/Detail?PublicationID=P20200131199</v>
      </c>
    </row>
    <row r="448" spans="1:8" ht="21" customHeight="1">
      <c r="A448" s="4" t="s">
        <v>58</v>
      </c>
      <c r="B448" s="4" t="s">
        <v>1532</v>
      </c>
      <c r="C448" s="4" t="s">
        <v>1525</v>
      </c>
      <c r="D448" s="4" t="s">
        <v>57</v>
      </c>
      <c r="E448" s="4" t="s">
        <v>406</v>
      </c>
      <c r="F448" s="4" t="s">
        <v>153</v>
      </c>
      <c r="G448" s="4" t="s">
        <v>154</v>
      </c>
      <c r="H448" s="5" t="str">
        <f>HYPERLINK("https://www.airitibooks.com/Detail/Detail?PublicationID=P20200131200", "https://www.airitibooks.com/Detail/Detail?PublicationID=P20200131200")</f>
        <v>https://www.airitibooks.com/Detail/Detail?PublicationID=P20200131200</v>
      </c>
    </row>
    <row r="449" spans="1:8" ht="21" customHeight="1">
      <c r="A449" s="4" t="s">
        <v>1533</v>
      </c>
      <c r="B449" s="4" t="s">
        <v>1534</v>
      </c>
      <c r="C449" s="4" t="s">
        <v>65</v>
      </c>
      <c r="D449" s="4" t="s">
        <v>1535</v>
      </c>
      <c r="E449" s="4" t="s">
        <v>406</v>
      </c>
      <c r="F449" s="4" t="s">
        <v>142</v>
      </c>
      <c r="G449" s="4" t="s">
        <v>167</v>
      </c>
      <c r="H449" s="5" t="str">
        <f>HYPERLINK("https://www.airitibooks.com/Detail/Detail?PublicationID=P20200131216", "https://www.airitibooks.com/Detail/Detail?PublicationID=P20200131216")</f>
        <v>https://www.airitibooks.com/Detail/Detail?PublicationID=P20200131216</v>
      </c>
    </row>
    <row r="450" spans="1:8" ht="21" customHeight="1">
      <c r="A450" s="4" t="s">
        <v>1536</v>
      </c>
      <c r="B450" s="4" t="s">
        <v>1537</v>
      </c>
      <c r="C450" s="4" t="s">
        <v>65</v>
      </c>
      <c r="D450" s="4" t="s">
        <v>1538</v>
      </c>
      <c r="E450" s="4" t="s">
        <v>406</v>
      </c>
      <c r="F450" s="4" t="s">
        <v>142</v>
      </c>
      <c r="G450" s="4" t="s">
        <v>167</v>
      </c>
      <c r="H450" s="5" t="str">
        <f>HYPERLINK("https://www.airitibooks.com/Detail/Detail?PublicationID=P20200131224", "https://www.airitibooks.com/Detail/Detail?PublicationID=P20200131224")</f>
        <v>https://www.airitibooks.com/Detail/Detail?PublicationID=P20200131224</v>
      </c>
    </row>
    <row r="451" spans="1:8" ht="21" customHeight="1">
      <c r="A451" s="4" t="s">
        <v>1539</v>
      </c>
      <c r="B451" s="4" t="s">
        <v>1540</v>
      </c>
      <c r="C451" s="4" t="s">
        <v>1477</v>
      </c>
      <c r="D451" s="4" t="s">
        <v>1541</v>
      </c>
      <c r="E451" s="4" t="s">
        <v>406</v>
      </c>
      <c r="F451" s="4" t="s">
        <v>62</v>
      </c>
      <c r="G451" s="4" t="s">
        <v>216</v>
      </c>
      <c r="H451" s="5" t="str">
        <f>HYPERLINK("https://www.airitibooks.com/Detail/Detail?PublicationID=P20200131233", "https://www.airitibooks.com/Detail/Detail?PublicationID=P20200131233")</f>
        <v>https://www.airitibooks.com/Detail/Detail?PublicationID=P20200131233</v>
      </c>
    </row>
    <row r="452" spans="1:8" ht="21" customHeight="1">
      <c r="A452" s="4" t="s">
        <v>1542</v>
      </c>
      <c r="B452" s="4" t="s">
        <v>1543</v>
      </c>
      <c r="C452" s="4" t="s">
        <v>323</v>
      </c>
      <c r="D452" s="4" t="s">
        <v>1544</v>
      </c>
      <c r="E452" s="4" t="s">
        <v>1545</v>
      </c>
      <c r="F452" s="4" t="s">
        <v>62</v>
      </c>
      <c r="G452" s="4" t="s">
        <v>171</v>
      </c>
      <c r="H452" s="5" t="str">
        <f>HYPERLINK("https://www.airitibooks.com/Detail/Detail?PublicationID=P20200215001", "https://www.airitibooks.com/Detail/Detail?PublicationID=P20200215001")</f>
        <v>https://www.airitibooks.com/Detail/Detail?PublicationID=P20200215001</v>
      </c>
    </row>
    <row r="453" spans="1:8" ht="21" customHeight="1">
      <c r="A453" s="4" t="s">
        <v>1546</v>
      </c>
      <c r="B453" s="4" t="s">
        <v>1547</v>
      </c>
      <c r="C453" s="4" t="s">
        <v>530</v>
      </c>
      <c r="D453" s="4" t="s">
        <v>1548</v>
      </c>
      <c r="E453" s="4" t="s">
        <v>406</v>
      </c>
      <c r="F453" s="4" t="s">
        <v>153</v>
      </c>
      <c r="G453" s="4" t="s">
        <v>182</v>
      </c>
      <c r="H453" s="5" t="str">
        <f>HYPERLINK("https://www.airitibooks.com/Detail/Detail?PublicationID=P20200215002", "https://www.airitibooks.com/Detail/Detail?PublicationID=P20200215002")</f>
        <v>https://www.airitibooks.com/Detail/Detail?PublicationID=P20200215002</v>
      </c>
    </row>
    <row r="454" spans="1:8" ht="21" customHeight="1">
      <c r="A454" s="4" t="s">
        <v>1549</v>
      </c>
      <c r="B454" s="4" t="s">
        <v>1550</v>
      </c>
      <c r="C454" s="4" t="s">
        <v>530</v>
      </c>
      <c r="D454" s="4" t="s">
        <v>1551</v>
      </c>
      <c r="E454" s="4" t="s">
        <v>1545</v>
      </c>
      <c r="F454" s="4" t="s">
        <v>62</v>
      </c>
      <c r="G454" s="4" t="s">
        <v>171</v>
      </c>
      <c r="H454" s="5" t="str">
        <f>HYPERLINK("https://www.airitibooks.com/Detail/Detail?PublicationID=P20200215003", "https://www.airitibooks.com/Detail/Detail?PublicationID=P20200215003")</f>
        <v>https://www.airitibooks.com/Detail/Detail?PublicationID=P20200215003</v>
      </c>
    </row>
    <row r="455" spans="1:8" ht="21" customHeight="1">
      <c r="A455" s="4" t="s">
        <v>1552</v>
      </c>
      <c r="B455" s="4" t="s">
        <v>1553</v>
      </c>
      <c r="C455" s="4" t="s">
        <v>1270</v>
      </c>
      <c r="D455" s="4" t="s">
        <v>1554</v>
      </c>
      <c r="E455" s="4" t="s">
        <v>1545</v>
      </c>
      <c r="F455" s="4" t="s">
        <v>142</v>
      </c>
      <c r="G455" s="4" t="s">
        <v>580</v>
      </c>
      <c r="H455" s="5" t="str">
        <f>HYPERLINK("https://www.airitibooks.com/Detail/Detail?PublicationID=P20200215008", "https://www.airitibooks.com/Detail/Detail?PublicationID=P20200215008")</f>
        <v>https://www.airitibooks.com/Detail/Detail?PublicationID=P20200215008</v>
      </c>
    </row>
    <row r="456" spans="1:8" ht="21" customHeight="1">
      <c r="A456" s="4" t="s">
        <v>1555</v>
      </c>
      <c r="B456" s="4" t="s">
        <v>1556</v>
      </c>
      <c r="C456" s="4" t="s">
        <v>1439</v>
      </c>
      <c r="D456" s="4" t="s">
        <v>1557</v>
      </c>
      <c r="E456" s="4" t="s">
        <v>1545</v>
      </c>
      <c r="F456" s="4" t="s">
        <v>192</v>
      </c>
      <c r="G456" s="4" t="s">
        <v>1558</v>
      </c>
      <c r="H456" s="5" t="str">
        <f>HYPERLINK("https://www.airitibooks.com/Detail/Detail?PublicationID=P20200215016", "https://www.airitibooks.com/Detail/Detail?PublicationID=P20200215016")</f>
        <v>https://www.airitibooks.com/Detail/Detail?PublicationID=P20200215016</v>
      </c>
    </row>
    <row r="457" spans="1:8" ht="21" customHeight="1">
      <c r="A457" s="4" t="s">
        <v>1559</v>
      </c>
      <c r="B457" s="4" t="s">
        <v>1560</v>
      </c>
      <c r="C457" s="4" t="s">
        <v>614</v>
      </c>
      <c r="D457" s="4" t="s">
        <v>1561</v>
      </c>
      <c r="E457" s="4" t="s">
        <v>406</v>
      </c>
      <c r="F457" s="4" t="s">
        <v>142</v>
      </c>
      <c r="G457" s="4" t="s">
        <v>407</v>
      </c>
      <c r="H457" s="5" t="str">
        <f>HYPERLINK("https://www.airitibooks.com/Detail/Detail?PublicationID=P20200215018", "https://www.airitibooks.com/Detail/Detail?PublicationID=P20200215018")</f>
        <v>https://www.airitibooks.com/Detail/Detail?PublicationID=P20200215018</v>
      </c>
    </row>
    <row r="458" spans="1:8" ht="21" customHeight="1">
      <c r="A458" s="4" t="s">
        <v>1562</v>
      </c>
      <c r="B458" s="4" t="s">
        <v>1563</v>
      </c>
      <c r="C458" s="4" t="s">
        <v>614</v>
      </c>
      <c r="D458" s="4" t="s">
        <v>1564</v>
      </c>
      <c r="E458" s="4" t="s">
        <v>406</v>
      </c>
      <c r="F458" s="4" t="s">
        <v>142</v>
      </c>
      <c r="G458" s="4" t="s">
        <v>407</v>
      </c>
      <c r="H458" s="5" t="str">
        <f>HYPERLINK("https://www.airitibooks.com/Detail/Detail?PublicationID=P20200215019", "https://www.airitibooks.com/Detail/Detail?PublicationID=P20200215019")</f>
        <v>https://www.airitibooks.com/Detail/Detail?PublicationID=P20200215019</v>
      </c>
    </row>
    <row r="459" spans="1:8" ht="21" customHeight="1">
      <c r="A459" s="4" t="s">
        <v>1565</v>
      </c>
      <c r="B459" s="4" t="s">
        <v>1566</v>
      </c>
      <c r="C459" s="4" t="s">
        <v>614</v>
      </c>
      <c r="D459" s="4" t="s">
        <v>1567</v>
      </c>
      <c r="E459" s="4" t="s">
        <v>406</v>
      </c>
      <c r="F459" s="4" t="s">
        <v>142</v>
      </c>
      <c r="G459" s="4" t="s">
        <v>407</v>
      </c>
      <c r="H459" s="5" t="str">
        <f>HYPERLINK("https://www.airitibooks.com/Detail/Detail?PublicationID=P20200215020", "https://www.airitibooks.com/Detail/Detail?PublicationID=P20200215020")</f>
        <v>https://www.airitibooks.com/Detail/Detail?PublicationID=P20200215020</v>
      </c>
    </row>
    <row r="460" spans="1:8" ht="21" customHeight="1">
      <c r="A460" s="4" t="s">
        <v>1568</v>
      </c>
      <c r="B460" s="4" t="s">
        <v>1569</v>
      </c>
      <c r="C460" s="4" t="s">
        <v>614</v>
      </c>
      <c r="D460" s="4" t="s">
        <v>1570</v>
      </c>
      <c r="E460" s="4" t="s">
        <v>406</v>
      </c>
      <c r="F460" s="4" t="s">
        <v>142</v>
      </c>
      <c r="G460" s="4" t="s">
        <v>407</v>
      </c>
      <c r="H460" s="5" t="str">
        <f>HYPERLINK("https://www.airitibooks.com/Detail/Detail?PublicationID=P20200215022", "https://www.airitibooks.com/Detail/Detail?PublicationID=P20200215022")</f>
        <v>https://www.airitibooks.com/Detail/Detail?PublicationID=P20200215022</v>
      </c>
    </row>
    <row r="461" spans="1:8" ht="21" customHeight="1">
      <c r="A461" s="4" t="s">
        <v>1571</v>
      </c>
      <c r="B461" s="4" t="s">
        <v>1572</v>
      </c>
      <c r="C461" s="4" t="s">
        <v>614</v>
      </c>
      <c r="D461" s="4" t="s">
        <v>1573</v>
      </c>
      <c r="E461" s="4" t="s">
        <v>406</v>
      </c>
      <c r="F461" s="4" t="s">
        <v>142</v>
      </c>
      <c r="G461" s="4" t="s">
        <v>407</v>
      </c>
      <c r="H461" s="5" t="str">
        <f>HYPERLINK("https://www.airitibooks.com/Detail/Detail?PublicationID=P20200215024", "https://www.airitibooks.com/Detail/Detail?PublicationID=P20200215024")</f>
        <v>https://www.airitibooks.com/Detail/Detail?PublicationID=P20200215024</v>
      </c>
    </row>
    <row r="462" spans="1:8" ht="21" customHeight="1">
      <c r="A462" s="4" t="s">
        <v>1574</v>
      </c>
      <c r="B462" s="4" t="s">
        <v>1575</v>
      </c>
      <c r="C462" s="4" t="s">
        <v>614</v>
      </c>
      <c r="D462" s="4" t="s">
        <v>1573</v>
      </c>
      <c r="E462" s="4" t="s">
        <v>406</v>
      </c>
      <c r="F462" s="4" t="s">
        <v>142</v>
      </c>
      <c r="G462" s="4" t="s">
        <v>407</v>
      </c>
      <c r="H462" s="5" t="str">
        <f>HYPERLINK("https://www.airitibooks.com/Detail/Detail?PublicationID=P20200215029", "https://www.airitibooks.com/Detail/Detail?PublicationID=P20200215029")</f>
        <v>https://www.airitibooks.com/Detail/Detail?PublicationID=P20200215029</v>
      </c>
    </row>
    <row r="463" spans="1:8" ht="21" customHeight="1">
      <c r="A463" s="4" t="s">
        <v>1576</v>
      </c>
      <c r="B463" s="4" t="s">
        <v>1577</v>
      </c>
      <c r="C463" s="4" t="s">
        <v>614</v>
      </c>
      <c r="D463" s="4" t="s">
        <v>1573</v>
      </c>
      <c r="E463" s="4" t="s">
        <v>406</v>
      </c>
      <c r="F463" s="4" t="s">
        <v>142</v>
      </c>
      <c r="G463" s="4" t="s">
        <v>407</v>
      </c>
      <c r="H463" s="5" t="str">
        <f>HYPERLINK("https://www.airitibooks.com/Detail/Detail?PublicationID=P20200215030", "https://www.airitibooks.com/Detail/Detail?PublicationID=P20200215030")</f>
        <v>https://www.airitibooks.com/Detail/Detail?PublicationID=P20200215030</v>
      </c>
    </row>
    <row r="464" spans="1:8" ht="21" customHeight="1">
      <c r="A464" s="4" t="s">
        <v>1578</v>
      </c>
      <c r="B464" s="4" t="s">
        <v>1579</v>
      </c>
      <c r="C464" s="4" t="s">
        <v>614</v>
      </c>
      <c r="D464" s="4" t="s">
        <v>1580</v>
      </c>
      <c r="E464" s="4" t="s">
        <v>406</v>
      </c>
      <c r="F464" s="4" t="s">
        <v>142</v>
      </c>
      <c r="G464" s="4" t="s">
        <v>407</v>
      </c>
      <c r="H464" s="5" t="str">
        <f>HYPERLINK("https://www.airitibooks.com/Detail/Detail?PublicationID=P20200215031", "https://www.airitibooks.com/Detail/Detail?PublicationID=P20200215031")</f>
        <v>https://www.airitibooks.com/Detail/Detail?PublicationID=P20200215031</v>
      </c>
    </row>
    <row r="465" spans="1:8" ht="21" customHeight="1">
      <c r="A465" s="4" t="s">
        <v>1581</v>
      </c>
      <c r="B465" s="4" t="s">
        <v>1582</v>
      </c>
      <c r="C465" s="4" t="s">
        <v>721</v>
      </c>
      <c r="D465" s="4" t="s">
        <v>36</v>
      </c>
      <c r="E465" s="4" t="s">
        <v>406</v>
      </c>
      <c r="F465" s="4" t="s">
        <v>142</v>
      </c>
      <c r="G465" s="4" t="s">
        <v>407</v>
      </c>
      <c r="H465" s="5" t="str">
        <f>HYPERLINK("https://www.airitibooks.com/Detail/Detail?PublicationID=P20200215032", "https://www.airitibooks.com/Detail/Detail?PublicationID=P20200215032")</f>
        <v>https://www.airitibooks.com/Detail/Detail?PublicationID=P20200215032</v>
      </c>
    </row>
    <row r="466" spans="1:8" ht="21" customHeight="1">
      <c r="A466" s="4" t="s">
        <v>1583</v>
      </c>
      <c r="B466" s="4" t="s">
        <v>1584</v>
      </c>
      <c r="C466" s="4" t="s">
        <v>721</v>
      </c>
      <c r="D466" s="4" t="s">
        <v>724</v>
      </c>
      <c r="E466" s="4" t="s">
        <v>406</v>
      </c>
      <c r="F466" s="4" t="s">
        <v>142</v>
      </c>
      <c r="G466" s="4" t="s">
        <v>407</v>
      </c>
      <c r="H466" s="5" t="str">
        <f>HYPERLINK("https://www.airitibooks.com/Detail/Detail?PublicationID=P20200215033", "https://www.airitibooks.com/Detail/Detail?PublicationID=P20200215033")</f>
        <v>https://www.airitibooks.com/Detail/Detail?PublicationID=P20200215033</v>
      </c>
    </row>
    <row r="467" spans="1:8" ht="21" customHeight="1">
      <c r="A467" s="4" t="s">
        <v>1585</v>
      </c>
      <c r="B467" s="4" t="s">
        <v>1586</v>
      </c>
      <c r="C467" s="4" t="s">
        <v>721</v>
      </c>
      <c r="D467" s="4" t="s">
        <v>36</v>
      </c>
      <c r="E467" s="4" t="s">
        <v>406</v>
      </c>
      <c r="F467" s="4" t="s">
        <v>142</v>
      </c>
      <c r="G467" s="4" t="s">
        <v>407</v>
      </c>
      <c r="H467" s="5" t="str">
        <f>HYPERLINK("https://www.airitibooks.com/Detail/Detail?PublicationID=P20200215034", "https://www.airitibooks.com/Detail/Detail?PublicationID=P20200215034")</f>
        <v>https://www.airitibooks.com/Detail/Detail?PublicationID=P20200215034</v>
      </c>
    </row>
    <row r="468" spans="1:8" ht="21" customHeight="1">
      <c r="A468" s="4" t="s">
        <v>1587</v>
      </c>
      <c r="B468" s="4" t="s">
        <v>1588</v>
      </c>
      <c r="C468" s="4" t="s">
        <v>721</v>
      </c>
      <c r="D468" s="4" t="s">
        <v>1589</v>
      </c>
      <c r="E468" s="4" t="s">
        <v>406</v>
      </c>
      <c r="F468" s="4" t="s">
        <v>226</v>
      </c>
      <c r="G468" s="4" t="s">
        <v>227</v>
      </c>
      <c r="H468" s="5" t="str">
        <f>HYPERLINK("https://www.airitibooks.com/Detail/Detail?PublicationID=P20200215037", "https://www.airitibooks.com/Detail/Detail?PublicationID=P20200215037")</f>
        <v>https://www.airitibooks.com/Detail/Detail?PublicationID=P20200215037</v>
      </c>
    </row>
    <row r="469" spans="1:8" ht="21" customHeight="1">
      <c r="A469" s="4" t="s">
        <v>1590</v>
      </c>
      <c r="B469" s="4" t="s">
        <v>1591</v>
      </c>
      <c r="C469" s="4" t="s">
        <v>721</v>
      </c>
      <c r="D469" s="4" t="s">
        <v>724</v>
      </c>
      <c r="E469" s="4" t="s">
        <v>406</v>
      </c>
      <c r="F469" s="4" t="s">
        <v>142</v>
      </c>
      <c r="G469" s="4" t="s">
        <v>407</v>
      </c>
      <c r="H469" s="5" t="str">
        <f>HYPERLINK("https://www.airitibooks.com/Detail/Detail?PublicationID=P20200215038", "https://www.airitibooks.com/Detail/Detail?PublicationID=P20200215038")</f>
        <v>https://www.airitibooks.com/Detail/Detail?PublicationID=P20200215038</v>
      </c>
    </row>
    <row r="470" spans="1:8" ht="21" customHeight="1">
      <c r="A470" s="4" t="s">
        <v>1592</v>
      </c>
      <c r="B470" s="4" t="s">
        <v>1593</v>
      </c>
      <c r="C470" s="4" t="s">
        <v>614</v>
      </c>
      <c r="D470" s="4" t="s">
        <v>1573</v>
      </c>
      <c r="E470" s="4" t="s">
        <v>406</v>
      </c>
      <c r="F470" s="4" t="s">
        <v>142</v>
      </c>
      <c r="G470" s="4" t="s">
        <v>407</v>
      </c>
      <c r="H470" s="5" t="str">
        <f>HYPERLINK("https://www.airitibooks.com/Detail/Detail?PublicationID=P20200215039", "https://www.airitibooks.com/Detail/Detail?PublicationID=P20200215039")</f>
        <v>https://www.airitibooks.com/Detail/Detail?PublicationID=P20200215039</v>
      </c>
    </row>
    <row r="471" spans="1:8" ht="21" customHeight="1">
      <c r="A471" s="4" t="s">
        <v>1594</v>
      </c>
      <c r="B471" s="4" t="s">
        <v>1595</v>
      </c>
      <c r="C471" s="4" t="s">
        <v>614</v>
      </c>
      <c r="D471" s="4" t="s">
        <v>1596</v>
      </c>
      <c r="E471" s="4" t="s">
        <v>406</v>
      </c>
      <c r="F471" s="4" t="s">
        <v>142</v>
      </c>
      <c r="G471" s="4" t="s">
        <v>407</v>
      </c>
      <c r="H471" s="5" t="str">
        <f>HYPERLINK("https://www.airitibooks.com/Detail/Detail?PublicationID=P20200215040", "https://www.airitibooks.com/Detail/Detail?PublicationID=P20200215040")</f>
        <v>https://www.airitibooks.com/Detail/Detail?PublicationID=P20200215040</v>
      </c>
    </row>
    <row r="472" spans="1:8" ht="21" customHeight="1">
      <c r="A472" s="4" t="s">
        <v>1597</v>
      </c>
      <c r="B472" s="4" t="s">
        <v>1598</v>
      </c>
      <c r="C472" s="4" t="s">
        <v>721</v>
      </c>
      <c r="D472" s="4" t="s">
        <v>36</v>
      </c>
      <c r="E472" s="4" t="s">
        <v>406</v>
      </c>
      <c r="F472" s="4" t="s">
        <v>142</v>
      </c>
      <c r="G472" s="4" t="s">
        <v>407</v>
      </c>
      <c r="H472" s="5" t="str">
        <f>HYPERLINK("https://www.airitibooks.com/Detail/Detail?PublicationID=P20200215041", "https://www.airitibooks.com/Detail/Detail?PublicationID=P20200215041")</f>
        <v>https://www.airitibooks.com/Detail/Detail?PublicationID=P20200215041</v>
      </c>
    </row>
    <row r="473" spans="1:8" ht="21" customHeight="1">
      <c r="A473" s="4" t="s">
        <v>1599</v>
      </c>
      <c r="B473" s="4" t="s">
        <v>1600</v>
      </c>
      <c r="C473" s="4" t="s">
        <v>614</v>
      </c>
      <c r="D473" s="4" t="s">
        <v>1601</v>
      </c>
      <c r="E473" s="4" t="s">
        <v>1545</v>
      </c>
      <c r="F473" s="4" t="s">
        <v>142</v>
      </c>
      <c r="G473" s="4" t="s">
        <v>407</v>
      </c>
      <c r="H473" s="5" t="str">
        <f>HYPERLINK("https://www.airitibooks.com/Detail/Detail?PublicationID=P20200215044", "https://www.airitibooks.com/Detail/Detail?PublicationID=P20200215044")</f>
        <v>https://www.airitibooks.com/Detail/Detail?PublicationID=P20200215044</v>
      </c>
    </row>
    <row r="474" spans="1:8" ht="21" customHeight="1">
      <c r="A474" s="4" t="s">
        <v>1602</v>
      </c>
      <c r="B474" s="4" t="s">
        <v>1603</v>
      </c>
      <c r="C474" s="4" t="s">
        <v>614</v>
      </c>
      <c r="D474" s="4" t="s">
        <v>1604</v>
      </c>
      <c r="E474" s="4" t="s">
        <v>406</v>
      </c>
      <c r="F474" s="4" t="s">
        <v>142</v>
      </c>
      <c r="G474" s="4" t="s">
        <v>407</v>
      </c>
      <c r="H474" s="5" t="str">
        <f>HYPERLINK("https://www.airitibooks.com/Detail/Detail?PublicationID=P20200215045", "https://www.airitibooks.com/Detail/Detail?PublicationID=P20200215045")</f>
        <v>https://www.airitibooks.com/Detail/Detail?PublicationID=P20200215045</v>
      </c>
    </row>
    <row r="475" spans="1:8" ht="21" customHeight="1">
      <c r="A475" s="4" t="s">
        <v>1605</v>
      </c>
      <c r="B475" s="4" t="s">
        <v>1606</v>
      </c>
      <c r="C475" s="4" t="s">
        <v>700</v>
      </c>
      <c r="D475" s="4" t="s">
        <v>1607</v>
      </c>
      <c r="E475" s="4" t="s">
        <v>406</v>
      </c>
      <c r="F475" s="4" t="s">
        <v>142</v>
      </c>
      <c r="G475" s="4" t="s">
        <v>167</v>
      </c>
      <c r="H475" s="5" t="str">
        <f>HYPERLINK("https://www.airitibooks.com/Detail/Detail?PublicationID=P20200215046", "https://www.airitibooks.com/Detail/Detail?PublicationID=P20200215046")</f>
        <v>https://www.airitibooks.com/Detail/Detail?PublicationID=P20200215046</v>
      </c>
    </row>
    <row r="476" spans="1:8" ht="21" customHeight="1">
      <c r="A476" s="4" t="s">
        <v>1608</v>
      </c>
      <c r="B476" s="4" t="s">
        <v>1609</v>
      </c>
      <c r="C476" s="4" t="s">
        <v>700</v>
      </c>
      <c r="D476" s="4" t="s">
        <v>1610</v>
      </c>
      <c r="E476" s="4" t="s">
        <v>406</v>
      </c>
      <c r="F476" s="4" t="s">
        <v>226</v>
      </c>
      <c r="G476" s="4" t="s">
        <v>380</v>
      </c>
      <c r="H476" s="5" t="str">
        <f>HYPERLINK("https://www.airitibooks.com/Detail/Detail?PublicationID=P20200215051", "https://www.airitibooks.com/Detail/Detail?PublicationID=P20200215051")</f>
        <v>https://www.airitibooks.com/Detail/Detail?PublicationID=P20200215051</v>
      </c>
    </row>
    <row r="477" spans="1:8" ht="21" customHeight="1">
      <c r="A477" s="4" t="s">
        <v>1611</v>
      </c>
      <c r="B477" s="4" t="s">
        <v>1612</v>
      </c>
      <c r="C477" s="4" t="s">
        <v>125</v>
      </c>
      <c r="D477" s="4" t="s">
        <v>1613</v>
      </c>
      <c r="E477" s="4" t="s">
        <v>406</v>
      </c>
      <c r="F477" s="4" t="s">
        <v>226</v>
      </c>
      <c r="G477" s="4" t="s">
        <v>380</v>
      </c>
      <c r="H477" s="5" t="str">
        <f>HYPERLINK("https://www.airitibooks.com/Detail/Detail?PublicationID=P20200215052", "https://www.airitibooks.com/Detail/Detail?PublicationID=P20200215052")</f>
        <v>https://www.airitibooks.com/Detail/Detail?PublicationID=P20200215052</v>
      </c>
    </row>
    <row r="478" spans="1:8" ht="21" customHeight="1">
      <c r="A478" s="4" t="s">
        <v>1614</v>
      </c>
      <c r="B478" s="4" t="s">
        <v>1615</v>
      </c>
      <c r="C478" s="4" t="s">
        <v>700</v>
      </c>
      <c r="D478" s="4" t="s">
        <v>123</v>
      </c>
      <c r="E478" s="4" t="s">
        <v>406</v>
      </c>
      <c r="F478" s="4" t="s">
        <v>226</v>
      </c>
      <c r="G478" s="4" t="s">
        <v>247</v>
      </c>
      <c r="H478" s="5" t="str">
        <f>HYPERLINK("https://www.airitibooks.com/Detail/Detail?PublicationID=P20200215075", "https://www.airitibooks.com/Detail/Detail?PublicationID=P20200215075")</f>
        <v>https://www.airitibooks.com/Detail/Detail?PublicationID=P20200215075</v>
      </c>
    </row>
    <row r="479" spans="1:8" ht="21" customHeight="1">
      <c r="A479" s="4" t="s">
        <v>1616</v>
      </c>
      <c r="B479" s="4" t="s">
        <v>1617</v>
      </c>
      <c r="C479" s="4" t="s">
        <v>125</v>
      </c>
      <c r="D479" s="4" t="s">
        <v>1618</v>
      </c>
      <c r="E479" s="4" t="s">
        <v>406</v>
      </c>
      <c r="F479" s="4" t="s">
        <v>128</v>
      </c>
      <c r="G479" s="4" t="s">
        <v>129</v>
      </c>
      <c r="H479" s="5" t="str">
        <f>HYPERLINK("https://www.airitibooks.com/Detail/Detail?PublicationID=P20200215077", "https://www.airitibooks.com/Detail/Detail?PublicationID=P20200215077")</f>
        <v>https://www.airitibooks.com/Detail/Detail?PublicationID=P20200215077</v>
      </c>
    </row>
    <row r="480" spans="1:8" ht="21" customHeight="1">
      <c r="A480" s="4" t="s">
        <v>1619</v>
      </c>
      <c r="B480" s="4" t="s">
        <v>1620</v>
      </c>
      <c r="C480" s="4" t="s">
        <v>125</v>
      </c>
      <c r="D480" s="4" t="s">
        <v>1621</v>
      </c>
      <c r="E480" s="4" t="s">
        <v>406</v>
      </c>
      <c r="F480" s="4" t="s">
        <v>142</v>
      </c>
      <c r="G480" s="4" t="s">
        <v>407</v>
      </c>
      <c r="H480" s="5" t="str">
        <f>HYPERLINK("https://www.airitibooks.com/Detail/Detail?PublicationID=P20200215078", "https://www.airitibooks.com/Detail/Detail?PublicationID=P20200215078")</f>
        <v>https://www.airitibooks.com/Detail/Detail?PublicationID=P20200215078</v>
      </c>
    </row>
    <row r="481" spans="1:8" ht="21" customHeight="1">
      <c r="A481" s="4" t="s">
        <v>1622</v>
      </c>
      <c r="B481" s="4" t="s">
        <v>1623</v>
      </c>
      <c r="C481" s="4" t="s">
        <v>125</v>
      </c>
      <c r="D481" s="4" t="s">
        <v>123</v>
      </c>
      <c r="E481" s="4" t="s">
        <v>406</v>
      </c>
      <c r="F481" s="4" t="s">
        <v>192</v>
      </c>
      <c r="G481" s="4" t="s">
        <v>235</v>
      </c>
      <c r="H481" s="5" t="str">
        <f>HYPERLINK("https://www.airitibooks.com/Detail/Detail?PublicationID=P20200215084", "https://www.airitibooks.com/Detail/Detail?PublicationID=P20200215084")</f>
        <v>https://www.airitibooks.com/Detail/Detail?PublicationID=P20200215084</v>
      </c>
    </row>
    <row r="482" spans="1:8" ht="21" customHeight="1">
      <c r="A482" s="4" t="s">
        <v>1624</v>
      </c>
      <c r="B482" s="4" t="s">
        <v>1625</v>
      </c>
      <c r="C482" s="4" t="s">
        <v>583</v>
      </c>
      <c r="D482" s="4" t="s">
        <v>1626</v>
      </c>
      <c r="E482" s="4" t="s">
        <v>1545</v>
      </c>
      <c r="F482" s="4" t="s">
        <v>226</v>
      </c>
      <c r="G482" s="4" t="s">
        <v>227</v>
      </c>
      <c r="H482" s="5" t="str">
        <f>HYPERLINK("https://www.airitibooks.com/Detail/Detail?PublicationID=P20200215107", "https://www.airitibooks.com/Detail/Detail?PublicationID=P20200215107")</f>
        <v>https://www.airitibooks.com/Detail/Detail?PublicationID=P20200215107</v>
      </c>
    </row>
    <row r="483" spans="1:8" ht="21" customHeight="1">
      <c r="A483" s="4" t="s">
        <v>1627</v>
      </c>
      <c r="B483" s="4" t="s">
        <v>1628</v>
      </c>
      <c r="C483" s="4" t="s">
        <v>1629</v>
      </c>
      <c r="D483" s="4" t="s">
        <v>1630</v>
      </c>
      <c r="E483" s="4" t="s">
        <v>406</v>
      </c>
      <c r="F483" s="4" t="s">
        <v>153</v>
      </c>
      <c r="G483" s="4" t="s">
        <v>182</v>
      </c>
      <c r="H483" s="5" t="str">
        <f>HYPERLINK("https://www.airitibooks.com/Detail/Detail?PublicationID=P20200215109", "https://www.airitibooks.com/Detail/Detail?PublicationID=P20200215109")</f>
        <v>https://www.airitibooks.com/Detail/Detail?PublicationID=P20200215109</v>
      </c>
    </row>
    <row r="484" spans="1:8" ht="21" customHeight="1">
      <c r="A484" s="4" t="s">
        <v>1631</v>
      </c>
      <c r="B484" s="4" t="s">
        <v>1632</v>
      </c>
      <c r="C484" s="4" t="s">
        <v>715</v>
      </c>
      <c r="D484" s="4" t="s">
        <v>1633</v>
      </c>
      <c r="E484" s="4" t="s">
        <v>406</v>
      </c>
      <c r="F484" s="4" t="s">
        <v>142</v>
      </c>
      <c r="G484" s="4" t="s">
        <v>167</v>
      </c>
      <c r="H484" s="5" t="str">
        <f>HYPERLINK("https://www.airitibooks.com/Detail/Detail?PublicationID=P20200221090", "https://www.airitibooks.com/Detail/Detail?PublicationID=P20200221090")</f>
        <v>https://www.airitibooks.com/Detail/Detail?PublicationID=P20200221090</v>
      </c>
    </row>
    <row r="485" spans="1:8" ht="21" customHeight="1">
      <c r="A485" s="4" t="s">
        <v>1634</v>
      </c>
      <c r="B485" s="4" t="s">
        <v>1635</v>
      </c>
      <c r="C485" s="4" t="s">
        <v>715</v>
      </c>
      <c r="D485" s="4" t="s">
        <v>1636</v>
      </c>
      <c r="E485" s="4" t="s">
        <v>406</v>
      </c>
      <c r="F485" s="4" t="s">
        <v>133</v>
      </c>
      <c r="G485" s="4" t="s">
        <v>134</v>
      </c>
      <c r="H485" s="5" t="str">
        <f>HYPERLINK("https://www.airitibooks.com/Detail/Detail?PublicationID=P20200221092", "https://www.airitibooks.com/Detail/Detail?PublicationID=P20200221092")</f>
        <v>https://www.airitibooks.com/Detail/Detail?PublicationID=P20200221092</v>
      </c>
    </row>
    <row r="486" spans="1:8" ht="21" customHeight="1">
      <c r="A486" s="4" t="s">
        <v>1637</v>
      </c>
      <c r="B486" s="4" t="s">
        <v>1638</v>
      </c>
      <c r="C486" s="4" t="s">
        <v>715</v>
      </c>
      <c r="D486" s="4" t="s">
        <v>1639</v>
      </c>
      <c r="E486" s="4" t="s">
        <v>406</v>
      </c>
      <c r="F486" s="4" t="s">
        <v>133</v>
      </c>
      <c r="G486" s="4" t="s">
        <v>134</v>
      </c>
      <c r="H486" s="5" t="str">
        <f>HYPERLINK("https://www.airitibooks.com/Detail/Detail?PublicationID=P20200221096", "https://www.airitibooks.com/Detail/Detail?PublicationID=P20200221096")</f>
        <v>https://www.airitibooks.com/Detail/Detail?PublicationID=P20200221096</v>
      </c>
    </row>
    <row r="487" spans="1:8" ht="21" customHeight="1">
      <c r="A487" s="4" t="s">
        <v>1640</v>
      </c>
      <c r="B487" s="4" t="s">
        <v>1641</v>
      </c>
      <c r="C487" s="4" t="s">
        <v>715</v>
      </c>
      <c r="D487" s="4" t="s">
        <v>1642</v>
      </c>
      <c r="E487" s="4" t="s">
        <v>406</v>
      </c>
      <c r="F487" s="4" t="s">
        <v>226</v>
      </c>
      <c r="G487" s="4" t="s">
        <v>46</v>
      </c>
      <c r="H487" s="5" t="str">
        <f>HYPERLINK("https://www.airitibooks.com/Detail/Detail?PublicationID=P20200221100", "https://www.airitibooks.com/Detail/Detail?PublicationID=P20200221100")</f>
        <v>https://www.airitibooks.com/Detail/Detail?PublicationID=P20200221100</v>
      </c>
    </row>
    <row r="488" spans="1:8" ht="21" customHeight="1">
      <c r="A488" s="4" t="s">
        <v>1643</v>
      </c>
      <c r="B488" s="4" t="s">
        <v>1644</v>
      </c>
      <c r="C488" s="4" t="s">
        <v>715</v>
      </c>
      <c r="D488" s="4" t="s">
        <v>1645</v>
      </c>
      <c r="E488" s="4" t="s">
        <v>406</v>
      </c>
      <c r="F488" s="4" t="s">
        <v>142</v>
      </c>
      <c r="G488" s="4" t="s">
        <v>167</v>
      </c>
      <c r="H488" s="5" t="str">
        <f>HYPERLINK("https://www.airitibooks.com/Detail/Detail?PublicationID=P20200221101", "https://www.airitibooks.com/Detail/Detail?PublicationID=P20200221101")</f>
        <v>https://www.airitibooks.com/Detail/Detail?PublicationID=P20200221101</v>
      </c>
    </row>
    <row r="489" spans="1:8" ht="21" customHeight="1">
      <c r="A489" s="4" t="s">
        <v>1646</v>
      </c>
      <c r="B489" s="4" t="s">
        <v>1647</v>
      </c>
      <c r="C489" s="4" t="s">
        <v>715</v>
      </c>
      <c r="D489" s="4" t="s">
        <v>1648</v>
      </c>
      <c r="E489" s="4" t="s">
        <v>406</v>
      </c>
      <c r="F489" s="4" t="s">
        <v>62</v>
      </c>
      <c r="G489" s="4" t="s">
        <v>171</v>
      </c>
      <c r="H489" s="5" t="str">
        <f>HYPERLINK("https://www.airitibooks.com/Detail/Detail?PublicationID=P20200221102", "https://www.airitibooks.com/Detail/Detail?PublicationID=P20200221102")</f>
        <v>https://www.airitibooks.com/Detail/Detail?PublicationID=P20200221102</v>
      </c>
    </row>
    <row r="490" spans="1:8" ht="21" customHeight="1">
      <c r="A490" s="4" t="s">
        <v>1649</v>
      </c>
      <c r="B490" s="4" t="s">
        <v>1650</v>
      </c>
      <c r="C490" s="4" t="s">
        <v>72</v>
      </c>
      <c r="D490" s="4" t="s">
        <v>1651</v>
      </c>
      <c r="E490" s="4" t="s">
        <v>406</v>
      </c>
      <c r="F490" s="4" t="s">
        <v>153</v>
      </c>
      <c r="G490" s="4" t="s">
        <v>154</v>
      </c>
      <c r="H490" s="5" t="str">
        <f>HYPERLINK("https://www.airitibooks.com/Detail/Detail?PublicationID=P20200424020", "https://www.airitibooks.com/Detail/Detail?PublicationID=P20200424020")</f>
        <v>https://www.airitibooks.com/Detail/Detail?PublicationID=P20200424020</v>
      </c>
    </row>
    <row r="491" spans="1:8" ht="21" customHeight="1">
      <c r="A491" s="4" t="s">
        <v>1652</v>
      </c>
      <c r="B491" s="4" t="s">
        <v>1653</v>
      </c>
      <c r="C491" s="4" t="s">
        <v>379</v>
      </c>
      <c r="D491" s="4" t="s">
        <v>1654</v>
      </c>
      <c r="E491" s="4" t="s">
        <v>406</v>
      </c>
      <c r="F491" s="4" t="s">
        <v>226</v>
      </c>
      <c r="G491" s="4" t="s">
        <v>380</v>
      </c>
      <c r="H491" s="5" t="str">
        <f>HYPERLINK("https://www.airitibooks.com/Detail/Detail?PublicationID=P20200424033", "https://www.airitibooks.com/Detail/Detail?PublicationID=P20200424033")</f>
        <v>https://www.airitibooks.com/Detail/Detail?PublicationID=P20200424033</v>
      </c>
    </row>
    <row r="492" spans="1:8" ht="21" customHeight="1">
      <c r="A492" s="4" t="s">
        <v>1655</v>
      </c>
      <c r="B492" s="4" t="s">
        <v>1656</v>
      </c>
      <c r="C492" s="4" t="s">
        <v>1657</v>
      </c>
      <c r="D492" s="4" t="s">
        <v>1658</v>
      </c>
      <c r="E492" s="4" t="s">
        <v>406</v>
      </c>
      <c r="F492" s="4" t="s">
        <v>153</v>
      </c>
      <c r="G492" s="4" t="s">
        <v>154</v>
      </c>
      <c r="H492" s="5" t="str">
        <f>HYPERLINK("https://www.airitibooks.com/Detail/Detail?PublicationID=P20200424085", "https://www.airitibooks.com/Detail/Detail?PublicationID=P20200424085")</f>
        <v>https://www.airitibooks.com/Detail/Detail?PublicationID=P20200424085</v>
      </c>
    </row>
    <row r="493" spans="1:8" ht="21" customHeight="1">
      <c r="A493" s="4" t="s">
        <v>1659</v>
      </c>
      <c r="B493" s="4" t="s">
        <v>1660</v>
      </c>
      <c r="C493" s="4" t="s">
        <v>1661</v>
      </c>
      <c r="D493" s="4" t="s">
        <v>1662</v>
      </c>
      <c r="E493" s="4" t="s">
        <v>1663</v>
      </c>
      <c r="F493" s="4" t="s">
        <v>133</v>
      </c>
      <c r="G493" s="4" t="s">
        <v>221</v>
      </c>
      <c r="H493" s="5" t="str">
        <f>HYPERLINK("https://www.airitibooks.com/Detail/Detail?PublicationID=P20160517099", "https://www.airitibooks.com/Detail/Detail?PublicationID=P20160517099")</f>
        <v>https://www.airitibooks.com/Detail/Detail?PublicationID=P20160517099</v>
      </c>
    </row>
    <row r="494" spans="1:8" ht="21" customHeight="1">
      <c r="A494" s="4" t="s">
        <v>1664</v>
      </c>
      <c r="B494" s="4" t="s">
        <v>1665</v>
      </c>
      <c r="C494" s="4" t="s">
        <v>1661</v>
      </c>
      <c r="D494" s="4" t="s">
        <v>1666</v>
      </c>
      <c r="E494" s="4" t="s">
        <v>1667</v>
      </c>
      <c r="F494" s="4" t="s">
        <v>62</v>
      </c>
      <c r="G494" s="4" t="s">
        <v>299</v>
      </c>
      <c r="H494" s="5" t="str">
        <f>HYPERLINK("https://www.airitibooks.com/Detail/Detail?PublicationID=P20160517140", "https://www.airitibooks.com/Detail/Detail?PublicationID=P20160517140")</f>
        <v>https://www.airitibooks.com/Detail/Detail?PublicationID=P20160517140</v>
      </c>
    </row>
    <row r="495" spans="1:8" ht="21" customHeight="1">
      <c r="A495" s="4" t="s">
        <v>1668</v>
      </c>
      <c r="B495" s="4" t="s">
        <v>1669</v>
      </c>
      <c r="C495" s="4" t="s">
        <v>1661</v>
      </c>
      <c r="D495" s="4" t="s">
        <v>1670</v>
      </c>
      <c r="E495" s="4" t="s">
        <v>1671</v>
      </c>
      <c r="F495" s="4" t="s">
        <v>133</v>
      </c>
      <c r="G495" s="4" t="s">
        <v>858</v>
      </c>
      <c r="H495" s="5" t="str">
        <f>HYPERLINK("https://www.airitibooks.com/Detail/Detail?PublicationID=P20160517142", "https://www.airitibooks.com/Detail/Detail?PublicationID=P20160517142")</f>
        <v>https://www.airitibooks.com/Detail/Detail?PublicationID=P20160517142</v>
      </c>
    </row>
    <row r="496" spans="1:8" ht="21" customHeight="1">
      <c r="A496" s="4" t="s">
        <v>1672</v>
      </c>
      <c r="B496" s="4" t="s">
        <v>1673</v>
      </c>
      <c r="C496" s="4" t="s">
        <v>1661</v>
      </c>
      <c r="D496" s="4" t="s">
        <v>1674</v>
      </c>
      <c r="E496" s="4" t="s">
        <v>1671</v>
      </c>
      <c r="F496" s="4" t="s">
        <v>765</v>
      </c>
      <c r="G496" s="4" t="s">
        <v>1076</v>
      </c>
      <c r="H496" s="5" t="str">
        <f>HYPERLINK("https://www.airitibooks.com/Detail/Detail?PublicationID=P20160517145", "https://www.airitibooks.com/Detail/Detail?PublicationID=P20160517145")</f>
        <v>https://www.airitibooks.com/Detail/Detail?PublicationID=P20160517145</v>
      </c>
    </row>
    <row r="497" spans="1:8" ht="21" customHeight="1">
      <c r="A497" s="4" t="s">
        <v>1675</v>
      </c>
      <c r="B497" s="4" t="s">
        <v>1676</v>
      </c>
      <c r="C497" s="4" t="s">
        <v>1661</v>
      </c>
      <c r="D497" s="4" t="s">
        <v>1677</v>
      </c>
      <c r="E497" s="4" t="s">
        <v>1678</v>
      </c>
      <c r="F497" s="4" t="s">
        <v>133</v>
      </c>
      <c r="G497" s="4" t="s">
        <v>858</v>
      </c>
      <c r="H497" s="5" t="str">
        <f>HYPERLINK("https://www.airitibooks.com/Detail/Detail?PublicationID=P20160517146", "https://www.airitibooks.com/Detail/Detail?PublicationID=P20160517146")</f>
        <v>https://www.airitibooks.com/Detail/Detail?PublicationID=P20160517146</v>
      </c>
    </row>
    <row r="498" spans="1:8" ht="21" customHeight="1">
      <c r="A498" s="4" t="s">
        <v>1679</v>
      </c>
      <c r="B498" s="4" t="s">
        <v>1680</v>
      </c>
      <c r="C498" s="4" t="s">
        <v>1661</v>
      </c>
      <c r="D498" s="4" t="s">
        <v>1681</v>
      </c>
      <c r="E498" s="4" t="s">
        <v>1678</v>
      </c>
      <c r="F498" s="4" t="s">
        <v>765</v>
      </c>
      <c r="G498" s="4" t="s">
        <v>1076</v>
      </c>
      <c r="H498" s="5" t="str">
        <f>HYPERLINK("https://www.airitibooks.com/Detail/Detail?PublicationID=P20160517147", "https://www.airitibooks.com/Detail/Detail?PublicationID=P20160517147")</f>
        <v>https://www.airitibooks.com/Detail/Detail?PublicationID=P20160517147</v>
      </c>
    </row>
    <row r="499" spans="1:8" ht="21" customHeight="1">
      <c r="A499" s="4" t="s">
        <v>1682</v>
      </c>
      <c r="B499" s="4" t="s">
        <v>1683</v>
      </c>
      <c r="C499" s="4" t="s">
        <v>1661</v>
      </c>
      <c r="D499" s="4" t="s">
        <v>1684</v>
      </c>
      <c r="E499" s="4" t="s">
        <v>1678</v>
      </c>
      <c r="F499" s="4" t="s">
        <v>133</v>
      </c>
      <c r="G499" s="4" t="s">
        <v>858</v>
      </c>
      <c r="H499" s="5" t="str">
        <f>HYPERLINK("https://www.airitibooks.com/Detail/Detail?PublicationID=P20160517149", "https://www.airitibooks.com/Detail/Detail?PublicationID=P20160517149")</f>
        <v>https://www.airitibooks.com/Detail/Detail?PublicationID=P20160517149</v>
      </c>
    </row>
    <row r="500" spans="1:8" ht="21" customHeight="1">
      <c r="A500" s="4" t="s">
        <v>1685</v>
      </c>
      <c r="B500" s="4" t="s">
        <v>1686</v>
      </c>
      <c r="C500" s="4" t="s">
        <v>1661</v>
      </c>
      <c r="D500" s="4" t="s">
        <v>1687</v>
      </c>
      <c r="E500" s="4" t="s">
        <v>1678</v>
      </c>
      <c r="F500" s="4" t="s">
        <v>319</v>
      </c>
      <c r="G500" s="4" t="s">
        <v>320</v>
      </c>
      <c r="H500" s="5" t="str">
        <f>HYPERLINK("https://www.airitibooks.com/Detail/Detail?PublicationID=P20160517161", "https://www.airitibooks.com/Detail/Detail?PublicationID=P20160517161")</f>
        <v>https://www.airitibooks.com/Detail/Detail?PublicationID=P20160517161</v>
      </c>
    </row>
    <row r="501" spans="1:8" ht="21" customHeight="1">
      <c r="A501" s="4" t="s">
        <v>1688</v>
      </c>
      <c r="B501" s="4" t="s">
        <v>1689</v>
      </c>
      <c r="C501" s="4" t="s">
        <v>1661</v>
      </c>
      <c r="D501" s="4" t="s">
        <v>1687</v>
      </c>
      <c r="E501" s="4" t="s">
        <v>1663</v>
      </c>
      <c r="F501" s="4" t="s">
        <v>319</v>
      </c>
      <c r="G501" s="4" t="s">
        <v>320</v>
      </c>
      <c r="H501" s="5" t="str">
        <f>HYPERLINK("https://www.airitibooks.com/Detail/Detail?PublicationID=P20160517162", "https://www.airitibooks.com/Detail/Detail?PublicationID=P20160517162")</f>
        <v>https://www.airitibooks.com/Detail/Detail?PublicationID=P20160517162</v>
      </c>
    </row>
    <row r="502" spans="1:8" ht="21" customHeight="1">
      <c r="A502" s="4" t="s">
        <v>1690</v>
      </c>
      <c r="B502" s="4" t="s">
        <v>1691</v>
      </c>
      <c r="C502" s="4" t="s">
        <v>1661</v>
      </c>
      <c r="D502" s="4" t="s">
        <v>1692</v>
      </c>
      <c r="E502" s="4" t="s">
        <v>1693</v>
      </c>
      <c r="F502" s="4" t="s">
        <v>319</v>
      </c>
      <c r="G502" s="4" t="s">
        <v>1694</v>
      </c>
      <c r="H502" s="5" t="str">
        <f>HYPERLINK("https://www.airitibooks.com/Detail/Detail?PublicationID=P20160517197", "https://www.airitibooks.com/Detail/Detail?PublicationID=P20160517197")</f>
        <v>https://www.airitibooks.com/Detail/Detail?PublicationID=P20160517197</v>
      </c>
    </row>
    <row r="503" spans="1:8" ht="21" customHeight="1">
      <c r="A503" s="4" t="s">
        <v>1695</v>
      </c>
      <c r="B503" s="4" t="s">
        <v>1696</v>
      </c>
      <c r="C503" s="4" t="s">
        <v>1697</v>
      </c>
      <c r="D503" s="4" t="s">
        <v>1698</v>
      </c>
      <c r="E503" s="4" t="s">
        <v>127</v>
      </c>
      <c r="F503" s="4" t="s">
        <v>62</v>
      </c>
      <c r="G503" s="4" t="s">
        <v>171</v>
      </c>
      <c r="H503" s="5" t="str">
        <f>HYPERLINK("https://www.airitibooks.com/Detail/Detail?PublicationID=P20170207002", "https://www.airitibooks.com/Detail/Detail?PublicationID=P20170207002")</f>
        <v>https://www.airitibooks.com/Detail/Detail?PublicationID=P20170207002</v>
      </c>
    </row>
    <row r="504" spans="1:8" ht="21" customHeight="1">
      <c r="A504" s="4" t="s">
        <v>1699</v>
      </c>
      <c r="B504" s="4" t="s">
        <v>1700</v>
      </c>
      <c r="C504" s="4" t="s">
        <v>1697</v>
      </c>
      <c r="D504" s="4" t="s">
        <v>1698</v>
      </c>
      <c r="E504" s="4" t="s">
        <v>127</v>
      </c>
      <c r="F504" s="4" t="s">
        <v>62</v>
      </c>
      <c r="G504" s="4" t="s">
        <v>171</v>
      </c>
      <c r="H504" s="5" t="str">
        <f>HYPERLINK("https://www.airitibooks.com/Detail/Detail?PublicationID=P20170218079", "https://www.airitibooks.com/Detail/Detail?PublicationID=P20170218079")</f>
        <v>https://www.airitibooks.com/Detail/Detail?PublicationID=P20170218079</v>
      </c>
    </row>
    <row r="505" spans="1:8" ht="21" customHeight="1">
      <c r="A505" s="4" t="s">
        <v>1701</v>
      </c>
      <c r="B505" s="4" t="s">
        <v>1702</v>
      </c>
      <c r="C505" s="4" t="s">
        <v>1703</v>
      </c>
      <c r="D505" s="4" t="s">
        <v>1704</v>
      </c>
      <c r="E505" s="4" t="s">
        <v>127</v>
      </c>
      <c r="F505" s="4" t="s">
        <v>142</v>
      </c>
      <c r="G505" s="4" t="s">
        <v>240</v>
      </c>
      <c r="H505" s="5" t="str">
        <f>HYPERLINK("https://www.airitibooks.com/Detail/Detail?PublicationID=P20170227053", "https://www.airitibooks.com/Detail/Detail?PublicationID=P20170227053")</f>
        <v>https://www.airitibooks.com/Detail/Detail?PublicationID=P20170227053</v>
      </c>
    </row>
    <row r="506" spans="1:8" ht="21" customHeight="1">
      <c r="A506" s="4" t="s">
        <v>1705</v>
      </c>
      <c r="B506" s="4" t="s">
        <v>1706</v>
      </c>
      <c r="C506" s="4" t="s">
        <v>1707</v>
      </c>
      <c r="D506" s="4" t="s">
        <v>1707</v>
      </c>
      <c r="E506" s="4" t="s">
        <v>127</v>
      </c>
      <c r="F506" s="4" t="s">
        <v>226</v>
      </c>
      <c r="G506" s="4" t="s">
        <v>264</v>
      </c>
      <c r="H506" s="5" t="str">
        <f>HYPERLINK("https://www.airitibooks.com/Detail/Detail?PublicationID=P20170503005", "https://www.airitibooks.com/Detail/Detail?PublicationID=P20170503005")</f>
        <v>https://www.airitibooks.com/Detail/Detail?PublicationID=P20170503005</v>
      </c>
    </row>
    <row r="507" spans="1:8" ht="21" customHeight="1">
      <c r="A507" s="4" t="s">
        <v>1708</v>
      </c>
      <c r="B507" s="4" t="s">
        <v>1709</v>
      </c>
      <c r="C507" s="4" t="s">
        <v>1697</v>
      </c>
      <c r="D507" s="4" t="s">
        <v>1698</v>
      </c>
      <c r="E507" s="4" t="s">
        <v>127</v>
      </c>
      <c r="F507" s="4" t="s">
        <v>62</v>
      </c>
      <c r="G507" s="4" t="s">
        <v>171</v>
      </c>
      <c r="H507" s="5" t="str">
        <f>HYPERLINK("https://www.airitibooks.com/Detail/Detail?PublicationID=P20170515020", "https://www.airitibooks.com/Detail/Detail?PublicationID=P20170515020")</f>
        <v>https://www.airitibooks.com/Detail/Detail?PublicationID=P20170515020</v>
      </c>
    </row>
    <row r="508" spans="1:8" ht="21" customHeight="1">
      <c r="A508" s="4" t="s">
        <v>1710</v>
      </c>
      <c r="B508" s="4" t="s">
        <v>1711</v>
      </c>
      <c r="C508" s="4" t="s">
        <v>1697</v>
      </c>
      <c r="D508" s="4" t="s">
        <v>1698</v>
      </c>
      <c r="E508" s="4" t="s">
        <v>127</v>
      </c>
      <c r="F508" s="4" t="s">
        <v>62</v>
      </c>
      <c r="G508" s="4" t="s">
        <v>171</v>
      </c>
      <c r="H508" s="5" t="str">
        <f>HYPERLINK("https://www.airitibooks.com/Detail/Detail?PublicationID=P20170515021", "https://www.airitibooks.com/Detail/Detail?PublicationID=P20170515021")</f>
        <v>https://www.airitibooks.com/Detail/Detail?PublicationID=P20170515021</v>
      </c>
    </row>
    <row r="509" spans="1:8" ht="21" customHeight="1">
      <c r="A509" s="4" t="s">
        <v>1712</v>
      </c>
      <c r="B509" s="4" t="s">
        <v>1713</v>
      </c>
      <c r="C509" s="4" t="s">
        <v>1714</v>
      </c>
      <c r="D509" s="4" t="s">
        <v>123</v>
      </c>
      <c r="E509" s="4" t="s">
        <v>1715</v>
      </c>
      <c r="F509" s="4" t="s">
        <v>176</v>
      </c>
      <c r="G509" s="4" t="s">
        <v>934</v>
      </c>
      <c r="H509" s="5" t="str">
        <f>HYPERLINK("https://www.airitibooks.com/Detail/Detail?PublicationID=P20170522330", "https://www.airitibooks.com/Detail/Detail?PublicationID=P20170522330")</f>
        <v>https://www.airitibooks.com/Detail/Detail?PublicationID=P20170522330</v>
      </c>
    </row>
    <row r="510" spans="1:8" ht="21" customHeight="1">
      <c r="A510" s="4" t="s">
        <v>1716</v>
      </c>
      <c r="B510" s="4" t="s">
        <v>1717</v>
      </c>
      <c r="C510" s="4" t="s">
        <v>1697</v>
      </c>
      <c r="D510" s="4" t="s">
        <v>1698</v>
      </c>
      <c r="E510" s="4" t="s">
        <v>127</v>
      </c>
      <c r="F510" s="4" t="s">
        <v>62</v>
      </c>
      <c r="G510" s="4" t="s">
        <v>171</v>
      </c>
      <c r="H510" s="5" t="str">
        <f>HYPERLINK("https://www.airitibooks.com/Detail/Detail?PublicationID=P20170620001", "https://www.airitibooks.com/Detail/Detail?PublicationID=P20170620001")</f>
        <v>https://www.airitibooks.com/Detail/Detail?PublicationID=P20170620001</v>
      </c>
    </row>
    <row r="511" spans="1:8" ht="21" customHeight="1">
      <c r="A511" s="4" t="s">
        <v>1718</v>
      </c>
      <c r="B511" s="4" t="s">
        <v>1719</v>
      </c>
      <c r="C511" s="4" t="s">
        <v>1720</v>
      </c>
      <c r="D511" s="4" t="s">
        <v>1720</v>
      </c>
      <c r="E511" s="4" t="s">
        <v>127</v>
      </c>
      <c r="F511" s="4" t="s">
        <v>142</v>
      </c>
      <c r="G511" s="4" t="s">
        <v>407</v>
      </c>
      <c r="H511" s="5" t="str">
        <f>HYPERLINK("https://www.airitibooks.com/Detail/Detail?PublicationID=P20170907328", "https://www.airitibooks.com/Detail/Detail?PublicationID=P20170907328")</f>
        <v>https://www.airitibooks.com/Detail/Detail?PublicationID=P20170907328</v>
      </c>
    </row>
    <row r="512" spans="1:8" ht="21" customHeight="1">
      <c r="A512" s="4" t="s">
        <v>1721</v>
      </c>
      <c r="B512" s="4" t="s">
        <v>1722</v>
      </c>
      <c r="C512" s="4" t="s">
        <v>1720</v>
      </c>
      <c r="D512" s="4" t="s">
        <v>1720</v>
      </c>
      <c r="E512" s="4" t="s">
        <v>127</v>
      </c>
      <c r="F512" s="4" t="s">
        <v>142</v>
      </c>
      <c r="G512" s="4" t="s">
        <v>407</v>
      </c>
      <c r="H512" s="5" t="str">
        <f>HYPERLINK("https://www.airitibooks.com/Detail/Detail?PublicationID=P20170907330", "https://www.airitibooks.com/Detail/Detail?PublicationID=P20170907330")</f>
        <v>https://www.airitibooks.com/Detail/Detail?PublicationID=P20170907330</v>
      </c>
    </row>
    <row r="513" spans="1:8" ht="21" customHeight="1">
      <c r="A513" s="4" t="s">
        <v>1723</v>
      </c>
      <c r="B513" s="4" t="s">
        <v>1724</v>
      </c>
      <c r="C513" s="4" t="s">
        <v>1720</v>
      </c>
      <c r="D513" s="4" t="s">
        <v>1720</v>
      </c>
      <c r="E513" s="4" t="s">
        <v>127</v>
      </c>
      <c r="F513" s="4" t="s">
        <v>142</v>
      </c>
      <c r="G513" s="4" t="s">
        <v>407</v>
      </c>
      <c r="H513" s="5" t="str">
        <f>HYPERLINK("https://www.airitibooks.com/Detail/Detail?PublicationID=P20170907332", "https://www.airitibooks.com/Detail/Detail?PublicationID=P20170907332")</f>
        <v>https://www.airitibooks.com/Detail/Detail?PublicationID=P20170907332</v>
      </c>
    </row>
    <row r="514" spans="1:8" ht="21" customHeight="1">
      <c r="A514" s="4" t="s">
        <v>1725</v>
      </c>
      <c r="B514" s="4" t="s">
        <v>1726</v>
      </c>
      <c r="C514" s="4" t="s">
        <v>1720</v>
      </c>
      <c r="D514" s="4" t="s">
        <v>1727</v>
      </c>
      <c r="E514" s="4" t="s">
        <v>127</v>
      </c>
      <c r="F514" s="4" t="s">
        <v>142</v>
      </c>
      <c r="G514" s="4" t="s">
        <v>407</v>
      </c>
      <c r="H514" s="5" t="str">
        <f>HYPERLINK("https://www.airitibooks.com/Detail/Detail?PublicationID=P20170929071", "https://www.airitibooks.com/Detail/Detail?PublicationID=P20170929071")</f>
        <v>https://www.airitibooks.com/Detail/Detail?PublicationID=P20170929071</v>
      </c>
    </row>
    <row r="515" spans="1:8" ht="21" customHeight="1">
      <c r="A515" s="4" t="s">
        <v>1728</v>
      </c>
      <c r="B515" s="4" t="s">
        <v>1729</v>
      </c>
      <c r="C515" s="4" t="s">
        <v>125</v>
      </c>
      <c r="D515" s="4" t="s">
        <v>1730</v>
      </c>
      <c r="E515" s="4" t="s">
        <v>127</v>
      </c>
      <c r="F515" s="4" t="s">
        <v>153</v>
      </c>
      <c r="G515" s="4" t="s">
        <v>154</v>
      </c>
      <c r="H515" s="5" t="str">
        <f>HYPERLINK("https://www.airitibooks.com/Detail/Detail?PublicationID=P20170929191", "https://www.airitibooks.com/Detail/Detail?PublicationID=P20170929191")</f>
        <v>https://www.airitibooks.com/Detail/Detail?PublicationID=P20170929191</v>
      </c>
    </row>
    <row r="516" spans="1:8" ht="21" customHeight="1">
      <c r="A516" s="4" t="s">
        <v>1731</v>
      </c>
      <c r="B516" s="4" t="s">
        <v>1732</v>
      </c>
      <c r="C516" s="4" t="s">
        <v>125</v>
      </c>
      <c r="D516" s="4" t="s">
        <v>1733</v>
      </c>
      <c r="E516" s="4" t="s">
        <v>127</v>
      </c>
      <c r="F516" s="4" t="s">
        <v>153</v>
      </c>
      <c r="G516" s="4" t="s">
        <v>154</v>
      </c>
      <c r="H516" s="5" t="str">
        <f>HYPERLINK("https://www.airitibooks.com/Detail/Detail?PublicationID=P20170929220", "https://www.airitibooks.com/Detail/Detail?PublicationID=P20170929220")</f>
        <v>https://www.airitibooks.com/Detail/Detail?PublicationID=P20170929220</v>
      </c>
    </row>
    <row r="517" spans="1:8" ht="21" customHeight="1">
      <c r="A517" s="4" t="s">
        <v>1734</v>
      </c>
      <c r="B517" s="4" t="s">
        <v>1735</v>
      </c>
      <c r="C517" s="4" t="s">
        <v>125</v>
      </c>
      <c r="D517" s="4" t="s">
        <v>1736</v>
      </c>
      <c r="E517" s="4" t="s">
        <v>127</v>
      </c>
      <c r="F517" s="4" t="s">
        <v>142</v>
      </c>
      <c r="G517" s="4" t="s">
        <v>1737</v>
      </c>
      <c r="H517" s="5" t="str">
        <f>HYPERLINK("https://www.airitibooks.com/Detail/Detail?PublicationID=P20170929248", "https://www.airitibooks.com/Detail/Detail?PublicationID=P20170929248")</f>
        <v>https://www.airitibooks.com/Detail/Detail?PublicationID=P20170929248</v>
      </c>
    </row>
    <row r="518" spans="1:8" ht="21" customHeight="1">
      <c r="A518" s="4" t="s">
        <v>1738</v>
      </c>
      <c r="B518" s="4" t="s">
        <v>1739</v>
      </c>
      <c r="C518" s="4" t="s">
        <v>507</v>
      </c>
      <c r="D518" s="4" t="s">
        <v>1740</v>
      </c>
      <c r="E518" s="4" t="s">
        <v>127</v>
      </c>
      <c r="F518" s="4" t="s">
        <v>62</v>
      </c>
      <c r="G518" s="4" t="s">
        <v>171</v>
      </c>
      <c r="H518" s="5" t="str">
        <f>HYPERLINK("https://www.airitibooks.com/Detail/Detail?PublicationID=P20170929297", "https://www.airitibooks.com/Detail/Detail?PublicationID=P20170929297")</f>
        <v>https://www.airitibooks.com/Detail/Detail?PublicationID=P20170929297</v>
      </c>
    </row>
    <row r="519" spans="1:8" ht="21" customHeight="1">
      <c r="A519" s="4" t="s">
        <v>1741</v>
      </c>
      <c r="B519" s="4" t="s">
        <v>1742</v>
      </c>
      <c r="C519" s="4" t="s">
        <v>125</v>
      </c>
      <c r="D519" s="4" t="s">
        <v>1743</v>
      </c>
      <c r="E519" s="4" t="s">
        <v>127</v>
      </c>
      <c r="F519" s="4" t="s">
        <v>142</v>
      </c>
      <c r="G519" s="4" t="s">
        <v>407</v>
      </c>
      <c r="H519" s="5" t="str">
        <f>HYPERLINK("https://www.airitibooks.com/Detail/Detail?PublicationID=P20171103091", "https://www.airitibooks.com/Detail/Detail?PublicationID=P20171103091")</f>
        <v>https://www.airitibooks.com/Detail/Detail?PublicationID=P20171103091</v>
      </c>
    </row>
    <row r="520" spans="1:8" ht="21" customHeight="1">
      <c r="A520" s="4" t="s">
        <v>1744</v>
      </c>
      <c r="B520" s="4" t="s">
        <v>1745</v>
      </c>
      <c r="C520" s="4" t="s">
        <v>125</v>
      </c>
      <c r="D520" s="4" t="s">
        <v>1746</v>
      </c>
      <c r="E520" s="4" t="s">
        <v>127</v>
      </c>
      <c r="F520" s="4" t="s">
        <v>142</v>
      </c>
      <c r="G520" s="4" t="s">
        <v>167</v>
      </c>
      <c r="H520" s="5" t="str">
        <f>HYPERLINK("https://www.airitibooks.com/Detail/Detail?PublicationID=P20171103167", "https://www.airitibooks.com/Detail/Detail?PublicationID=P20171103167")</f>
        <v>https://www.airitibooks.com/Detail/Detail?PublicationID=P20171103167</v>
      </c>
    </row>
    <row r="521" spans="1:8" ht="21" customHeight="1">
      <c r="A521" s="4" t="s">
        <v>1747</v>
      </c>
      <c r="B521" s="4" t="s">
        <v>1748</v>
      </c>
      <c r="C521" s="4" t="s">
        <v>125</v>
      </c>
      <c r="D521" s="4" t="s">
        <v>1749</v>
      </c>
      <c r="E521" s="4" t="s">
        <v>127</v>
      </c>
      <c r="F521" s="4" t="s">
        <v>142</v>
      </c>
      <c r="G521" s="4" t="s">
        <v>167</v>
      </c>
      <c r="H521" s="5" t="str">
        <f>HYPERLINK("https://www.airitibooks.com/Detail/Detail?PublicationID=P20171103175", "https://www.airitibooks.com/Detail/Detail?PublicationID=P20171103175")</f>
        <v>https://www.airitibooks.com/Detail/Detail?PublicationID=P20171103175</v>
      </c>
    </row>
    <row r="522" spans="1:8" ht="21" customHeight="1">
      <c r="A522" s="4" t="s">
        <v>1750</v>
      </c>
      <c r="B522" s="4" t="s">
        <v>1751</v>
      </c>
      <c r="C522" s="4" t="s">
        <v>125</v>
      </c>
      <c r="D522" s="4" t="s">
        <v>123</v>
      </c>
      <c r="E522" s="4" t="s">
        <v>127</v>
      </c>
      <c r="F522" s="4" t="s">
        <v>142</v>
      </c>
      <c r="G522" s="4" t="s">
        <v>325</v>
      </c>
      <c r="H522" s="5" t="str">
        <f>HYPERLINK("https://www.airitibooks.com/Detail/Detail?PublicationID=P20171103176", "https://www.airitibooks.com/Detail/Detail?PublicationID=P20171103176")</f>
        <v>https://www.airitibooks.com/Detail/Detail?PublicationID=P20171103176</v>
      </c>
    </row>
    <row r="523" spans="1:8" ht="21" customHeight="1">
      <c r="A523" s="4" t="s">
        <v>1752</v>
      </c>
      <c r="B523" s="4" t="s">
        <v>1753</v>
      </c>
      <c r="C523" s="4" t="s">
        <v>125</v>
      </c>
      <c r="D523" s="4" t="s">
        <v>1754</v>
      </c>
      <c r="E523" s="4" t="s">
        <v>127</v>
      </c>
      <c r="F523" s="4" t="s">
        <v>142</v>
      </c>
      <c r="G523" s="4" t="s">
        <v>167</v>
      </c>
      <c r="H523" s="5" t="str">
        <f>HYPERLINK("https://www.airitibooks.com/Detail/Detail?PublicationID=P20171103177", "https://www.airitibooks.com/Detail/Detail?PublicationID=P20171103177")</f>
        <v>https://www.airitibooks.com/Detail/Detail?PublicationID=P20171103177</v>
      </c>
    </row>
    <row r="524" spans="1:8" ht="21" customHeight="1">
      <c r="A524" s="4" t="s">
        <v>1755</v>
      </c>
      <c r="B524" s="4" t="s">
        <v>1756</v>
      </c>
      <c r="C524" s="4" t="s">
        <v>125</v>
      </c>
      <c r="D524" s="4" t="s">
        <v>1757</v>
      </c>
      <c r="E524" s="4" t="s">
        <v>127</v>
      </c>
      <c r="F524" s="4" t="s">
        <v>142</v>
      </c>
      <c r="G524" s="4" t="s">
        <v>167</v>
      </c>
      <c r="H524" s="5" t="str">
        <f>HYPERLINK("https://www.airitibooks.com/Detail/Detail?PublicationID=P20171103187", "https://www.airitibooks.com/Detail/Detail?PublicationID=P20171103187")</f>
        <v>https://www.airitibooks.com/Detail/Detail?PublicationID=P20171103187</v>
      </c>
    </row>
    <row r="525" spans="1:8" ht="21" customHeight="1">
      <c r="A525" s="4" t="s">
        <v>1758</v>
      </c>
      <c r="B525" s="4" t="s">
        <v>1759</v>
      </c>
      <c r="C525" s="4" t="s">
        <v>125</v>
      </c>
      <c r="D525" s="4" t="s">
        <v>1760</v>
      </c>
      <c r="E525" s="4" t="s">
        <v>127</v>
      </c>
      <c r="F525" s="4" t="s">
        <v>62</v>
      </c>
      <c r="G525" s="4" t="s">
        <v>138</v>
      </c>
      <c r="H525" s="5" t="str">
        <f>HYPERLINK("https://www.airitibooks.com/Detail/Detail?PublicationID=P20171103294", "https://www.airitibooks.com/Detail/Detail?PublicationID=P20171103294")</f>
        <v>https://www.airitibooks.com/Detail/Detail?PublicationID=P20171103294</v>
      </c>
    </row>
    <row r="526" spans="1:8" ht="21" customHeight="1">
      <c r="A526" s="4" t="s">
        <v>1761</v>
      </c>
      <c r="B526" s="4" t="s">
        <v>1762</v>
      </c>
      <c r="C526" s="4" t="s">
        <v>125</v>
      </c>
      <c r="D526" s="4" t="s">
        <v>1763</v>
      </c>
      <c r="E526" s="4" t="s">
        <v>127</v>
      </c>
      <c r="F526" s="4" t="s">
        <v>62</v>
      </c>
      <c r="G526" s="4" t="s">
        <v>138</v>
      </c>
      <c r="H526" s="5" t="str">
        <f>HYPERLINK("https://www.airitibooks.com/Detail/Detail?PublicationID=P20171103338", "https://www.airitibooks.com/Detail/Detail?PublicationID=P20171103338")</f>
        <v>https://www.airitibooks.com/Detail/Detail?PublicationID=P20171103338</v>
      </c>
    </row>
    <row r="527" spans="1:8" ht="21" customHeight="1">
      <c r="A527" s="4" t="s">
        <v>1764</v>
      </c>
      <c r="B527" s="4" t="s">
        <v>1765</v>
      </c>
      <c r="C527" s="4" t="s">
        <v>125</v>
      </c>
      <c r="D527" s="4" t="s">
        <v>1766</v>
      </c>
      <c r="E527" s="4" t="s">
        <v>127</v>
      </c>
      <c r="F527" s="4" t="s">
        <v>153</v>
      </c>
      <c r="G527" s="4" t="s">
        <v>154</v>
      </c>
      <c r="H527" s="5" t="str">
        <f>HYPERLINK("https://www.airitibooks.com/Detail/Detail?PublicationID=P20171103440", "https://www.airitibooks.com/Detail/Detail?PublicationID=P20171103440")</f>
        <v>https://www.airitibooks.com/Detail/Detail?PublicationID=P20171103440</v>
      </c>
    </row>
    <row r="528" spans="1:8" ht="21" customHeight="1">
      <c r="A528" s="4" t="s">
        <v>1767</v>
      </c>
      <c r="B528" s="4" t="s">
        <v>1768</v>
      </c>
      <c r="C528" s="4" t="s">
        <v>125</v>
      </c>
      <c r="D528" s="4" t="s">
        <v>1769</v>
      </c>
      <c r="E528" s="4" t="s">
        <v>127</v>
      </c>
      <c r="F528" s="4" t="s">
        <v>62</v>
      </c>
      <c r="G528" s="4" t="s">
        <v>138</v>
      </c>
      <c r="H528" s="5" t="str">
        <f>HYPERLINK("https://www.airitibooks.com/Detail/Detail?PublicationID=P20171103444", "https://www.airitibooks.com/Detail/Detail?PublicationID=P20171103444")</f>
        <v>https://www.airitibooks.com/Detail/Detail?PublicationID=P20171103444</v>
      </c>
    </row>
    <row r="529" spans="1:8" ht="21" customHeight="1">
      <c r="A529" s="4" t="s">
        <v>1770</v>
      </c>
      <c r="B529" s="4" t="s">
        <v>1771</v>
      </c>
      <c r="C529" s="4" t="s">
        <v>125</v>
      </c>
      <c r="D529" s="4" t="s">
        <v>152</v>
      </c>
      <c r="E529" s="4" t="s">
        <v>127</v>
      </c>
      <c r="F529" s="4" t="s">
        <v>153</v>
      </c>
      <c r="G529" s="4" t="s">
        <v>345</v>
      </c>
      <c r="H529" s="5" t="str">
        <f>HYPERLINK("https://www.airitibooks.com/Detail/Detail?PublicationID=P20171103475", "https://www.airitibooks.com/Detail/Detail?PublicationID=P20171103475")</f>
        <v>https://www.airitibooks.com/Detail/Detail?PublicationID=P20171103475</v>
      </c>
    </row>
    <row r="530" spans="1:8" ht="21" customHeight="1">
      <c r="A530" s="4" t="s">
        <v>1772</v>
      </c>
      <c r="B530" s="4" t="s">
        <v>1773</v>
      </c>
      <c r="C530" s="4" t="s">
        <v>125</v>
      </c>
      <c r="D530" s="4" t="s">
        <v>1774</v>
      </c>
      <c r="E530" s="4" t="s">
        <v>127</v>
      </c>
      <c r="F530" s="4" t="s">
        <v>153</v>
      </c>
      <c r="G530" s="4" t="s">
        <v>182</v>
      </c>
      <c r="H530" s="5" t="str">
        <f>HYPERLINK("https://www.airitibooks.com/Detail/Detail?PublicationID=P20171103479", "https://www.airitibooks.com/Detail/Detail?PublicationID=P20171103479")</f>
        <v>https://www.airitibooks.com/Detail/Detail?PublicationID=P20171103479</v>
      </c>
    </row>
    <row r="531" spans="1:8" ht="21" customHeight="1">
      <c r="A531" s="4" t="s">
        <v>1775</v>
      </c>
      <c r="B531" s="4" t="s">
        <v>1776</v>
      </c>
      <c r="C531" s="4" t="s">
        <v>125</v>
      </c>
      <c r="D531" s="4" t="s">
        <v>1777</v>
      </c>
      <c r="E531" s="4" t="s">
        <v>127</v>
      </c>
      <c r="F531" s="4" t="s">
        <v>142</v>
      </c>
      <c r="G531" s="4" t="s">
        <v>167</v>
      </c>
      <c r="H531" s="5" t="str">
        <f>HYPERLINK("https://www.airitibooks.com/Detail/Detail?PublicationID=P20171103541", "https://www.airitibooks.com/Detail/Detail?PublicationID=P20171103541")</f>
        <v>https://www.airitibooks.com/Detail/Detail?PublicationID=P20171103541</v>
      </c>
    </row>
    <row r="532" spans="1:8" ht="21" customHeight="1">
      <c r="A532" s="4" t="s">
        <v>1778</v>
      </c>
      <c r="B532" s="4" t="s">
        <v>1779</v>
      </c>
      <c r="C532" s="4" t="s">
        <v>125</v>
      </c>
      <c r="D532" s="4" t="s">
        <v>1780</v>
      </c>
      <c r="E532" s="4" t="s">
        <v>127</v>
      </c>
      <c r="F532" s="4" t="s">
        <v>142</v>
      </c>
      <c r="G532" s="4" t="s">
        <v>167</v>
      </c>
      <c r="H532" s="5" t="str">
        <f>HYPERLINK("https://www.airitibooks.com/Detail/Detail?PublicationID=P20171103560", "https://www.airitibooks.com/Detail/Detail?PublicationID=P20171103560")</f>
        <v>https://www.airitibooks.com/Detail/Detail?PublicationID=P20171103560</v>
      </c>
    </row>
    <row r="533" spans="1:8" ht="21" customHeight="1">
      <c r="A533" s="4" t="s">
        <v>1781</v>
      </c>
      <c r="B533" s="4" t="s">
        <v>1782</v>
      </c>
      <c r="C533" s="4" t="s">
        <v>125</v>
      </c>
      <c r="D533" s="4" t="s">
        <v>1783</v>
      </c>
      <c r="E533" s="4" t="s">
        <v>127</v>
      </c>
      <c r="F533" s="4" t="s">
        <v>153</v>
      </c>
      <c r="G533" s="4" t="s">
        <v>154</v>
      </c>
      <c r="H533" s="5" t="str">
        <f>HYPERLINK("https://www.airitibooks.com/Detail/Detail?PublicationID=P20171103613", "https://www.airitibooks.com/Detail/Detail?PublicationID=P20171103613")</f>
        <v>https://www.airitibooks.com/Detail/Detail?PublicationID=P20171103613</v>
      </c>
    </row>
    <row r="534" spans="1:8" ht="21" customHeight="1">
      <c r="A534" s="4" t="s">
        <v>1784</v>
      </c>
      <c r="B534" s="4" t="s">
        <v>1785</v>
      </c>
      <c r="C534" s="4" t="s">
        <v>125</v>
      </c>
      <c r="D534" s="4" t="s">
        <v>1783</v>
      </c>
      <c r="E534" s="4" t="s">
        <v>127</v>
      </c>
      <c r="F534" s="4" t="s">
        <v>153</v>
      </c>
      <c r="G534" s="4" t="s">
        <v>182</v>
      </c>
      <c r="H534" s="5" t="str">
        <f>HYPERLINK("https://www.airitibooks.com/Detail/Detail?PublicationID=P20171103706", "https://www.airitibooks.com/Detail/Detail?PublicationID=P20171103706")</f>
        <v>https://www.airitibooks.com/Detail/Detail?PublicationID=P20171103706</v>
      </c>
    </row>
    <row r="535" spans="1:8" ht="21" customHeight="1">
      <c r="A535" s="4" t="s">
        <v>1786</v>
      </c>
      <c r="B535" s="4" t="s">
        <v>1787</v>
      </c>
      <c r="C535" s="4" t="s">
        <v>125</v>
      </c>
      <c r="D535" s="4" t="s">
        <v>1788</v>
      </c>
      <c r="E535" s="4" t="s">
        <v>127</v>
      </c>
      <c r="F535" s="4" t="s">
        <v>153</v>
      </c>
      <c r="G535" s="4" t="s">
        <v>154</v>
      </c>
      <c r="H535" s="5" t="str">
        <f>HYPERLINK("https://www.airitibooks.com/Detail/Detail?PublicationID=P20171103797", "https://www.airitibooks.com/Detail/Detail?PublicationID=P20171103797")</f>
        <v>https://www.airitibooks.com/Detail/Detail?PublicationID=P20171103797</v>
      </c>
    </row>
    <row r="536" spans="1:8" ht="21" customHeight="1">
      <c r="A536" s="4" t="s">
        <v>1789</v>
      </c>
      <c r="B536" s="4" t="s">
        <v>1790</v>
      </c>
      <c r="C536" s="4" t="s">
        <v>125</v>
      </c>
      <c r="D536" s="4" t="s">
        <v>1791</v>
      </c>
      <c r="E536" s="4" t="s">
        <v>127</v>
      </c>
      <c r="F536" s="4" t="s">
        <v>142</v>
      </c>
      <c r="G536" s="4" t="s">
        <v>167</v>
      </c>
      <c r="H536" s="5" t="str">
        <f>HYPERLINK("https://www.airitibooks.com/Detail/Detail?PublicationID=P20171103804", "https://www.airitibooks.com/Detail/Detail?PublicationID=P20171103804")</f>
        <v>https://www.airitibooks.com/Detail/Detail?PublicationID=P20171103804</v>
      </c>
    </row>
    <row r="537" spans="1:8" ht="21" customHeight="1">
      <c r="A537" s="4" t="s">
        <v>1792</v>
      </c>
      <c r="B537" s="4" t="s">
        <v>1793</v>
      </c>
      <c r="C537" s="4" t="s">
        <v>125</v>
      </c>
      <c r="D537" s="4" t="s">
        <v>1794</v>
      </c>
      <c r="E537" s="4" t="s">
        <v>127</v>
      </c>
      <c r="F537" s="4" t="s">
        <v>153</v>
      </c>
      <c r="G537" s="4" t="s">
        <v>154</v>
      </c>
      <c r="H537" s="5" t="str">
        <f>HYPERLINK("https://www.airitibooks.com/Detail/Detail?PublicationID=P20171103869", "https://www.airitibooks.com/Detail/Detail?PublicationID=P20171103869")</f>
        <v>https://www.airitibooks.com/Detail/Detail?PublicationID=P20171103869</v>
      </c>
    </row>
    <row r="538" spans="1:8" ht="21" customHeight="1">
      <c r="A538" s="4" t="s">
        <v>1795</v>
      </c>
      <c r="B538" s="4" t="s">
        <v>1796</v>
      </c>
      <c r="C538" s="4" t="s">
        <v>125</v>
      </c>
      <c r="D538" s="4" t="s">
        <v>1797</v>
      </c>
      <c r="E538" s="4" t="s">
        <v>127</v>
      </c>
      <c r="F538" s="4" t="s">
        <v>62</v>
      </c>
      <c r="G538" s="4" t="s">
        <v>1798</v>
      </c>
      <c r="H538" s="5" t="str">
        <f>HYPERLINK("https://www.airitibooks.com/Detail/Detail?PublicationID=P20171103885", "https://www.airitibooks.com/Detail/Detail?PublicationID=P20171103885")</f>
        <v>https://www.airitibooks.com/Detail/Detail?PublicationID=P20171103885</v>
      </c>
    </row>
    <row r="539" spans="1:8" ht="21" customHeight="1">
      <c r="A539" s="4" t="s">
        <v>1799</v>
      </c>
      <c r="B539" s="4" t="s">
        <v>1800</v>
      </c>
      <c r="C539" s="4" t="s">
        <v>125</v>
      </c>
      <c r="D539" s="4" t="s">
        <v>1797</v>
      </c>
      <c r="E539" s="4" t="s">
        <v>127</v>
      </c>
      <c r="F539" s="4" t="s">
        <v>62</v>
      </c>
      <c r="G539" s="4" t="s">
        <v>1798</v>
      </c>
      <c r="H539" s="5" t="str">
        <f>HYPERLINK("https://www.airitibooks.com/Detail/Detail?PublicationID=P20171103889", "https://www.airitibooks.com/Detail/Detail?PublicationID=P20171103889")</f>
        <v>https://www.airitibooks.com/Detail/Detail?PublicationID=P20171103889</v>
      </c>
    </row>
    <row r="540" spans="1:8" ht="21" customHeight="1">
      <c r="A540" s="4" t="s">
        <v>1801</v>
      </c>
      <c r="B540" s="4" t="s">
        <v>1802</v>
      </c>
      <c r="C540" s="4" t="s">
        <v>530</v>
      </c>
      <c r="D540" s="4" t="s">
        <v>1803</v>
      </c>
      <c r="E540" s="4" t="s">
        <v>127</v>
      </c>
      <c r="F540" s="4" t="s">
        <v>62</v>
      </c>
      <c r="G540" s="4" t="s">
        <v>171</v>
      </c>
      <c r="H540" s="5" t="str">
        <f>HYPERLINK("https://www.airitibooks.com/Detail/Detail?PublicationID=P20171115302", "https://www.airitibooks.com/Detail/Detail?PublicationID=P20171115302")</f>
        <v>https://www.airitibooks.com/Detail/Detail?PublicationID=P20171115302</v>
      </c>
    </row>
    <row r="541" spans="1:8" ht="21" customHeight="1">
      <c r="A541" s="4" t="s">
        <v>1804</v>
      </c>
      <c r="B541" s="4" t="s">
        <v>1805</v>
      </c>
      <c r="C541" s="4" t="s">
        <v>392</v>
      </c>
      <c r="D541" s="4" t="s">
        <v>1806</v>
      </c>
      <c r="E541" s="4" t="s">
        <v>127</v>
      </c>
      <c r="F541" s="4" t="s">
        <v>142</v>
      </c>
      <c r="G541" s="4" t="s">
        <v>167</v>
      </c>
      <c r="H541" s="5" t="str">
        <f>HYPERLINK("https://www.airitibooks.com/Detail/Detail?PublicationID=P20171127070", "https://www.airitibooks.com/Detail/Detail?PublicationID=P20171127070")</f>
        <v>https://www.airitibooks.com/Detail/Detail?PublicationID=P20171127070</v>
      </c>
    </row>
    <row r="542" spans="1:8" ht="21" customHeight="1">
      <c r="A542" s="4" t="s">
        <v>1807</v>
      </c>
      <c r="B542" s="4" t="s">
        <v>1808</v>
      </c>
      <c r="C542" s="4" t="s">
        <v>392</v>
      </c>
      <c r="D542" s="4" t="s">
        <v>1806</v>
      </c>
      <c r="E542" s="4" t="s">
        <v>127</v>
      </c>
      <c r="F542" s="4" t="s">
        <v>142</v>
      </c>
      <c r="G542" s="4" t="s">
        <v>167</v>
      </c>
      <c r="H542" s="5" t="str">
        <f>HYPERLINK("https://www.airitibooks.com/Detail/Detail?PublicationID=P20171127072", "https://www.airitibooks.com/Detail/Detail?PublicationID=P20171127072")</f>
        <v>https://www.airitibooks.com/Detail/Detail?PublicationID=P20171127072</v>
      </c>
    </row>
    <row r="543" spans="1:8" ht="21" customHeight="1">
      <c r="A543" s="4" t="s">
        <v>1809</v>
      </c>
      <c r="B543" s="4" t="s">
        <v>1810</v>
      </c>
      <c r="C543" s="4" t="s">
        <v>157</v>
      </c>
      <c r="D543" s="4" t="s">
        <v>1811</v>
      </c>
      <c r="E543" s="4" t="s">
        <v>127</v>
      </c>
      <c r="F543" s="4" t="s">
        <v>226</v>
      </c>
      <c r="G543" s="4" t="s">
        <v>260</v>
      </c>
      <c r="H543" s="5" t="str">
        <f>HYPERLINK("https://www.airitibooks.com/Detail/Detail?PublicationID=P20171127199", "https://www.airitibooks.com/Detail/Detail?PublicationID=P20171127199")</f>
        <v>https://www.airitibooks.com/Detail/Detail?PublicationID=P20171127199</v>
      </c>
    </row>
    <row r="544" spans="1:8" ht="21" customHeight="1">
      <c r="A544" s="4" t="s">
        <v>1812</v>
      </c>
      <c r="B544" s="4" t="s">
        <v>1813</v>
      </c>
      <c r="C544" s="4" t="s">
        <v>157</v>
      </c>
      <c r="D544" s="4" t="s">
        <v>1814</v>
      </c>
      <c r="E544" s="4" t="s">
        <v>127</v>
      </c>
      <c r="F544" s="4" t="s">
        <v>192</v>
      </c>
      <c r="G544" s="4" t="s">
        <v>362</v>
      </c>
      <c r="H544" s="5" t="str">
        <f>HYPERLINK("https://www.airitibooks.com/Detail/Detail?PublicationID=P20171127227", "https://www.airitibooks.com/Detail/Detail?PublicationID=P20171127227")</f>
        <v>https://www.airitibooks.com/Detail/Detail?PublicationID=P20171127227</v>
      </c>
    </row>
    <row r="545" spans="1:8" ht="21" customHeight="1">
      <c r="A545" s="4" t="s">
        <v>1815</v>
      </c>
      <c r="B545" s="4" t="s">
        <v>1816</v>
      </c>
      <c r="C545" s="4" t="s">
        <v>1817</v>
      </c>
      <c r="D545" s="4" t="s">
        <v>1818</v>
      </c>
      <c r="E545" s="4" t="s">
        <v>127</v>
      </c>
      <c r="F545" s="4" t="s">
        <v>142</v>
      </c>
      <c r="G545" s="4" t="s">
        <v>325</v>
      </c>
      <c r="H545" s="5" t="str">
        <f>HYPERLINK("https://www.airitibooks.com/Detail/Detail?PublicationID=P20171129003", "https://www.airitibooks.com/Detail/Detail?PublicationID=P20171129003")</f>
        <v>https://www.airitibooks.com/Detail/Detail?PublicationID=P20171129003</v>
      </c>
    </row>
    <row r="546" spans="1:8" ht="21" customHeight="1">
      <c r="A546" s="4" t="s">
        <v>1819</v>
      </c>
      <c r="B546" s="4" t="s">
        <v>1820</v>
      </c>
      <c r="C546" s="4" t="s">
        <v>1821</v>
      </c>
      <c r="D546" s="4" t="s">
        <v>1822</v>
      </c>
      <c r="E546" s="4" t="s">
        <v>127</v>
      </c>
      <c r="F546" s="4" t="s">
        <v>62</v>
      </c>
      <c r="G546" s="4" t="s">
        <v>171</v>
      </c>
      <c r="H546" s="5" t="str">
        <f>HYPERLINK("https://www.airitibooks.com/Detail/Detail?PublicationID=P20171213013", "https://www.airitibooks.com/Detail/Detail?PublicationID=P20171213013")</f>
        <v>https://www.airitibooks.com/Detail/Detail?PublicationID=P20171213013</v>
      </c>
    </row>
    <row r="547" spans="1:8" ht="21" customHeight="1">
      <c r="A547" s="4" t="s">
        <v>1823</v>
      </c>
      <c r="B547" s="4" t="s">
        <v>1824</v>
      </c>
      <c r="C547" s="4" t="s">
        <v>170</v>
      </c>
      <c r="D547" s="4" t="s">
        <v>481</v>
      </c>
      <c r="E547" s="4" t="s">
        <v>127</v>
      </c>
      <c r="F547" s="4" t="s">
        <v>62</v>
      </c>
      <c r="G547" s="4" t="s">
        <v>216</v>
      </c>
      <c r="H547" s="5" t="str">
        <f>HYPERLINK("https://www.airitibooks.com/Detail/Detail?PublicationID=P20171213020", "https://www.airitibooks.com/Detail/Detail?PublicationID=P20171213020")</f>
        <v>https://www.airitibooks.com/Detail/Detail?PublicationID=P20171213020</v>
      </c>
    </row>
    <row r="548" spans="1:8" ht="21" customHeight="1">
      <c r="A548" s="4" t="s">
        <v>1825</v>
      </c>
      <c r="B548" s="4" t="s">
        <v>1826</v>
      </c>
      <c r="C548" s="4" t="s">
        <v>72</v>
      </c>
      <c r="D548" s="4" t="s">
        <v>71</v>
      </c>
      <c r="E548" s="4" t="s">
        <v>127</v>
      </c>
      <c r="F548" s="4" t="s">
        <v>142</v>
      </c>
      <c r="G548" s="4" t="s">
        <v>167</v>
      </c>
      <c r="H548" s="5" t="str">
        <f>HYPERLINK("https://www.airitibooks.com/Detail/Detail?PublicationID=P20171213077", "https://www.airitibooks.com/Detail/Detail?PublicationID=P20171213077")</f>
        <v>https://www.airitibooks.com/Detail/Detail?PublicationID=P20171213077</v>
      </c>
    </row>
    <row r="549" spans="1:8" ht="21" customHeight="1">
      <c r="A549" s="4" t="s">
        <v>1827</v>
      </c>
      <c r="B549" s="4" t="s">
        <v>1828</v>
      </c>
      <c r="C549" s="4" t="s">
        <v>397</v>
      </c>
      <c r="D549" s="4" t="s">
        <v>1829</v>
      </c>
      <c r="E549" s="4" t="s">
        <v>127</v>
      </c>
      <c r="F549" s="4" t="s">
        <v>128</v>
      </c>
      <c r="G549" s="4" t="s">
        <v>129</v>
      </c>
      <c r="H549" s="5" t="str">
        <f>HYPERLINK("https://www.airitibooks.com/Detail/Detail?PublicationID=P20171221023", "https://www.airitibooks.com/Detail/Detail?PublicationID=P20171221023")</f>
        <v>https://www.airitibooks.com/Detail/Detail?PublicationID=P20171221023</v>
      </c>
    </row>
    <row r="550" spans="1:8" ht="21" customHeight="1">
      <c r="A550" s="4" t="s">
        <v>1830</v>
      </c>
      <c r="B550" s="4" t="s">
        <v>1831</v>
      </c>
      <c r="C550" s="4" t="s">
        <v>397</v>
      </c>
      <c r="D550" s="4" t="s">
        <v>1832</v>
      </c>
      <c r="E550" s="4" t="s">
        <v>127</v>
      </c>
      <c r="F550" s="4" t="s">
        <v>128</v>
      </c>
      <c r="G550" s="4" t="s">
        <v>129</v>
      </c>
      <c r="H550" s="5" t="str">
        <f>HYPERLINK("https://www.airitibooks.com/Detail/Detail?PublicationID=P20171221038", "https://www.airitibooks.com/Detail/Detail?PublicationID=P20171221038")</f>
        <v>https://www.airitibooks.com/Detail/Detail?PublicationID=P20171221038</v>
      </c>
    </row>
    <row r="551" spans="1:8" ht="21" customHeight="1">
      <c r="A551" s="4" t="s">
        <v>1833</v>
      </c>
      <c r="B551" s="4" t="s">
        <v>1834</v>
      </c>
      <c r="C551" s="4" t="s">
        <v>125</v>
      </c>
      <c r="D551" s="4" t="s">
        <v>1835</v>
      </c>
      <c r="E551" s="4" t="s">
        <v>127</v>
      </c>
      <c r="F551" s="4" t="s">
        <v>153</v>
      </c>
      <c r="G551" s="4" t="s">
        <v>154</v>
      </c>
      <c r="H551" s="5" t="str">
        <f>HYPERLINK("https://www.airitibooks.com/Detail/Detail?PublicationID=P20171228211", "https://www.airitibooks.com/Detail/Detail?PublicationID=P20171228211")</f>
        <v>https://www.airitibooks.com/Detail/Detail?PublicationID=P20171228211</v>
      </c>
    </row>
    <row r="552" spans="1:8" ht="21" customHeight="1">
      <c r="A552" s="4" t="s">
        <v>1836</v>
      </c>
      <c r="B552" s="4" t="s">
        <v>1837</v>
      </c>
      <c r="C552" s="4" t="s">
        <v>1838</v>
      </c>
      <c r="D552" s="4" t="s">
        <v>1839</v>
      </c>
      <c r="E552" s="4" t="s">
        <v>127</v>
      </c>
      <c r="F552" s="4" t="s">
        <v>62</v>
      </c>
      <c r="G552" s="4" t="s">
        <v>171</v>
      </c>
      <c r="H552" s="5" t="str">
        <f>HYPERLINK("https://www.airitibooks.com/Detail/Detail?PublicationID=P20180104279", "https://www.airitibooks.com/Detail/Detail?PublicationID=P20180104279")</f>
        <v>https://www.airitibooks.com/Detail/Detail?PublicationID=P20180104279</v>
      </c>
    </row>
    <row r="553" spans="1:8" ht="21" customHeight="1">
      <c r="A553" s="4" t="s">
        <v>1840</v>
      </c>
      <c r="B553" s="4" t="s">
        <v>1841</v>
      </c>
      <c r="C553" s="4" t="s">
        <v>275</v>
      </c>
      <c r="D553" s="4" t="s">
        <v>1842</v>
      </c>
      <c r="E553" s="4" t="s">
        <v>220</v>
      </c>
      <c r="F553" s="4" t="s">
        <v>153</v>
      </c>
      <c r="G553" s="4" t="s">
        <v>154</v>
      </c>
      <c r="H553" s="5" t="str">
        <f>HYPERLINK("https://www.airitibooks.com/Detail/Detail?PublicationID=P20180119035", "https://www.airitibooks.com/Detail/Detail?PublicationID=P20180119035")</f>
        <v>https://www.airitibooks.com/Detail/Detail?PublicationID=P20180119035</v>
      </c>
    </row>
    <row r="554" spans="1:8" ht="21" customHeight="1">
      <c r="A554" s="4" t="s">
        <v>1843</v>
      </c>
      <c r="B554" s="4" t="s">
        <v>1844</v>
      </c>
      <c r="C554" s="4" t="s">
        <v>125</v>
      </c>
      <c r="D554" s="4" t="s">
        <v>1845</v>
      </c>
      <c r="E554" s="4" t="s">
        <v>127</v>
      </c>
      <c r="F554" s="4" t="s">
        <v>62</v>
      </c>
      <c r="G554" s="4" t="s">
        <v>216</v>
      </c>
      <c r="H554" s="5" t="str">
        <f>HYPERLINK("https://www.airitibooks.com/Detail/Detail?PublicationID=P20180119115", "https://www.airitibooks.com/Detail/Detail?PublicationID=P20180119115")</f>
        <v>https://www.airitibooks.com/Detail/Detail?PublicationID=P20180119115</v>
      </c>
    </row>
    <row r="555" spans="1:8" ht="21" customHeight="1">
      <c r="A555" s="4" t="s">
        <v>1846</v>
      </c>
      <c r="B555" s="4" t="s">
        <v>1847</v>
      </c>
      <c r="C555" s="4" t="s">
        <v>125</v>
      </c>
      <c r="D555" s="4" t="s">
        <v>123</v>
      </c>
      <c r="E555" s="4" t="s">
        <v>127</v>
      </c>
      <c r="F555" s="4" t="s">
        <v>62</v>
      </c>
      <c r="G555" s="4" t="s">
        <v>806</v>
      </c>
      <c r="H555" s="5" t="str">
        <f>HYPERLINK("https://www.airitibooks.com/Detail/Detail?PublicationID=P20180119116", "https://www.airitibooks.com/Detail/Detail?PublicationID=P20180119116")</f>
        <v>https://www.airitibooks.com/Detail/Detail?PublicationID=P20180119116</v>
      </c>
    </row>
    <row r="556" spans="1:8" ht="21" customHeight="1">
      <c r="A556" s="4" t="s">
        <v>1848</v>
      </c>
      <c r="B556" s="4" t="s">
        <v>1849</v>
      </c>
      <c r="C556" s="4" t="s">
        <v>125</v>
      </c>
      <c r="D556" s="4" t="s">
        <v>1850</v>
      </c>
      <c r="E556" s="4" t="s">
        <v>220</v>
      </c>
      <c r="F556" s="4" t="s">
        <v>62</v>
      </c>
      <c r="G556" s="4" t="s">
        <v>216</v>
      </c>
      <c r="H556" s="5" t="str">
        <f>HYPERLINK("https://www.airitibooks.com/Detail/Detail?PublicationID=P20180119120", "https://www.airitibooks.com/Detail/Detail?PublicationID=P20180119120")</f>
        <v>https://www.airitibooks.com/Detail/Detail?PublicationID=P20180119120</v>
      </c>
    </row>
    <row r="557" spans="1:8" ht="21" customHeight="1">
      <c r="A557" s="4" t="s">
        <v>1851</v>
      </c>
      <c r="B557" s="4" t="s">
        <v>1852</v>
      </c>
      <c r="C557" s="4" t="s">
        <v>125</v>
      </c>
      <c r="D557" s="4" t="s">
        <v>1850</v>
      </c>
      <c r="E557" s="4" t="s">
        <v>220</v>
      </c>
      <c r="F557" s="4" t="s">
        <v>62</v>
      </c>
      <c r="G557" s="4" t="s">
        <v>216</v>
      </c>
      <c r="H557" s="5" t="str">
        <f>HYPERLINK("https://www.airitibooks.com/Detail/Detail?PublicationID=P20180119121", "https://www.airitibooks.com/Detail/Detail?PublicationID=P20180119121")</f>
        <v>https://www.airitibooks.com/Detail/Detail?PublicationID=P20180119121</v>
      </c>
    </row>
    <row r="558" spans="1:8" ht="21" customHeight="1">
      <c r="A558" s="4" t="s">
        <v>1853</v>
      </c>
      <c r="B558" s="4" t="s">
        <v>1854</v>
      </c>
      <c r="C558" s="4" t="s">
        <v>125</v>
      </c>
      <c r="D558" s="4" t="s">
        <v>1850</v>
      </c>
      <c r="E558" s="4" t="s">
        <v>220</v>
      </c>
      <c r="F558" s="4" t="s">
        <v>62</v>
      </c>
      <c r="G558" s="4" t="s">
        <v>216</v>
      </c>
      <c r="H558" s="5" t="str">
        <f>HYPERLINK("https://www.airitibooks.com/Detail/Detail?PublicationID=P20180119122", "https://www.airitibooks.com/Detail/Detail?PublicationID=P20180119122")</f>
        <v>https://www.airitibooks.com/Detail/Detail?PublicationID=P20180119122</v>
      </c>
    </row>
    <row r="559" spans="1:8" ht="21" customHeight="1">
      <c r="A559" s="4" t="s">
        <v>1855</v>
      </c>
      <c r="B559" s="4" t="s">
        <v>1856</v>
      </c>
      <c r="C559" s="4" t="s">
        <v>125</v>
      </c>
      <c r="D559" s="4" t="s">
        <v>1857</v>
      </c>
      <c r="E559" s="4" t="s">
        <v>127</v>
      </c>
      <c r="F559" s="4" t="s">
        <v>62</v>
      </c>
      <c r="G559" s="4" t="s">
        <v>216</v>
      </c>
      <c r="H559" s="5" t="str">
        <f>HYPERLINK("https://www.airitibooks.com/Detail/Detail?PublicationID=P20180119137", "https://www.airitibooks.com/Detail/Detail?PublicationID=P20180119137")</f>
        <v>https://www.airitibooks.com/Detail/Detail?PublicationID=P20180119137</v>
      </c>
    </row>
    <row r="560" spans="1:8" ht="21" customHeight="1">
      <c r="A560" s="4" t="s">
        <v>1858</v>
      </c>
      <c r="B560" s="4" t="s">
        <v>1859</v>
      </c>
      <c r="C560" s="4" t="s">
        <v>125</v>
      </c>
      <c r="D560" s="4" t="s">
        <v>1860</v>
      </c>
      <c r="E560" s="4" t="s">
        <v>220</v>
      </c>
      <c r="F560" s="4" t="s">
        <v>62</v>
      </c>
      <c r="G560" s="4" t="s">
        <v>216</v>
      </c>
      <c r="H560" s="5" t="str">
        <f>HYPERLINK("https://www.airitibooks.com/Detail/Detail?PublicationID=P20180119154", "https://www.airitibooks.com/Detail/Detail?PublicationID=P20180119154")</f>
        <v>https://www.airitibooks.com/Detail/Detail?PublicationID=P20180119154</v>
      </c>
    </row>
    <row r="561" spans="1:8" ht="21" customHeight="1">
      <c r="A561" s="4" t="s">
        <v>1861</v>
      </c>
      <c r="B561" s="4" t="s">
        <v>1862</v>
      </c>
      <c r="C561" s="4" t="s">
        <v>125</v>
      </c>
      <c r="D561" s="4" t="s">
        <v>1863</v>
      </c>
      <c r="E561" s="4" t="s">
        <v>220</v>
      </c>
      <c r="F561" s="4" t="s">
        <v>62</v>
      </c>
      <c r="G561" s="4" t="s">
        <v>216</v>
      </c>
      <c r="H561" s="5" t="str">
        <f>HYPERLINK("https://www.airitibooks.com/Detail/Detail?PublicationID=P20180119166", "https://www.airitibooks.com/Detail/Detail?PublicationID=P20180119166")</f>
        <v>https://www.airitibooks.com/Detail/Detail?PublicationID=P20180119166</v>
      </c>
    </row>
    <row r="562" spans="1:8" ht="21" customHeight="1">
      <c r="A562" s="4" t="s">
        <v>1864</v>
      </c>
      <c r="B562" s="4" t="s">
        <v>1865</v>
      </c>
      <c r="C562" s="4" t="s">
        <v>125</v>
      </c>
      <c r="D562" s="4" t="s">
        <v>1863</v>
      </c>
      <c r="E562" s="4" t="s">
        <v>127</v>
      </c>
      <c r="F562" s="4" t="s">
        <v>62</v>
      </c>
      <c r="G562" s="4" t="s">
        <v>216</v>
      </c>
      <c r="H562" s="5" t="str">
        <f>HYPERLINK("https://www.airitibooks.com/Detail/Detail?PublicationID=P20180119167", "https://www.airitibooks.com/Detail/Detail?PublicationID=P20180119167")</f>
        <v>https://www.airitibooks.com/Detail/Detail?PublicationID=P20180119167</v>
      </c>
    </row>
    <row r="563" spans="1:8" ht="21" customHeight="1">
      <c r="A563" s="4" t="s">
        <v>1866</v>
      </c>
      <c r="B563" s="4" t="s">
        <v>1867</v>
      </c>
      <c r="C563" s="4" t="s">
        <v>125</v>
      </c>
      <c r="D563" s="4" t="s">
        <v>1863</v>
      </c>
      <c r="E563" s="4" t="s">
        <v>127</v>
      </c>
      <c r="F563" s="4" t="s">
        <v>62</v>
      </c>
      <c r="G563" s="4" t="s">
        <v>216</v>
      </c>
      <c r="H563" s="5" t="str">
        <f>HYPERLINK("https://www.airitibooks.com/Detail/Detail?PublicationID=P20180119168", "https://www.airitibooks.com/Detail/Detail?PublicationID=P20180119168")</f>
        <v>https://www.airitibooks.com/Detail/Detail?PublicationID=P20180119168</v>
      </c>
    </row>
    <row r="564" spans="1:8" ht="21" customHeight="1">
      <c r="A564" s="4" t="s">
        <v>1868</v>
      </c>
      <c r="B564" s="4" t="s">
        <v>1869</v>
      </c>
      <c r="C564" s="4" t="s">
        <v>125</v>
      </c>
      <c r="D564" s="4" t="s">
        <v>1870</v>
      </c>
      <c r="E564" s="4" t="s">
        <v>127</v>
      </c>
      <c r="F564" s="4" t="s">
        <v>62</v>
      </c>
      <c r="G564" s="4" t="s">
        <v>216</v>
      </c>
      <c r="H564" s="5" t="str">
        <f>HYPERLINK("https://www.airitibooks.com/Detail/Detail?PublicationID=P20180119169", "https://www.airitibooks.com/Detail/Detail?PublicationID=P20180119169")</f>
        <v>https://www.airitibooks.com/Detail/Detail?PublicationID=P20180119169</v>
      </c>
    </row>
    <row r="565" spans="1:8" ht="21" customHeight="1">
      <c r="A565" s="4" t="s">
        <v>1871</v>
      </c>
      <c r="B565" s="4" t="s">
        <v>1872</v>
      </c>
      <c r="C565" s="4" t="s">
        <v>125</v>
      </c>
      <c r="D565" s="4" t="s">
        <v>1873</v>
      </c>
      <c r="E565" s="4" t="s">
        <v>127</v>
      </c>
      <c r="F565" s="4" t="s">
        <v>142</v>
      </c>
      <c r="G565" s="4" t="s">
        <v>387</v>
      </c>
      <c r="H565" s="5" t="str">
        <f>HYPERLINK("https://www.airitibooks.com/Detail/Detail?PublicationID=P20180119245", "https://www.airitibooks.com/Detail/Detail?PublicationID=P20180119245")</f>
        <v>https://www.airitibooks.com/Detail/Detail?PublicationID=P20180119245</v>
      </c>
    </row>
    <row r="566" spans="1:8" ht="21" customHeight="1">
      <c r="A566" s="4" t="s">
        <v>1874</v>
      </c>
      <c r="B566" s="4" t="s">
        <v>1875</v>
      </c>
      <c r="C566" s="4" t="s">
        <v>125</v>
      </c>
      <c r="D566" s="4" t="s">
        <v>1876</v>
      </c>
      <c r="E566" s="4" t="s">
        <v>127</v>
      </c>
      <c r="F566" s="4" t="s">
        <v>62</v>
      </c>
      <c r="G566" s="4" t="s">
        <v>994</v>
      </c>
      <c r="H566" s="5" t="str">
        <f>HYPERLINK("https://www.airitibooks.com/Detail/Detail?PublicationID=P20180119763", "https://www.airitibooks.com/Detail/Detail?PublicationID=P20180119763")</f>
        <v>https://www.airitibooks.com/Detail/Detail?PublicationID=P20180119763</v>
      </c>
    </row>
    <row r="567" spans="1:8" ht="21" customHeight="1">
      <c r="A567" s="4" t="s">
        <v>1877</v>
      </c>
      <c r="B567" s="4" t="s">
        <v>1878</v>
      </c>
      <c r="C567" s="4" t="s">
        <v>1879</v>
      </c>
      <c r="D567" s="4" t="s">
        <v>123</v>
      </c>
      <c r="E567" s="4" t="s">
        <v>127</v>
      </c>
      <c r="F567" s="4" t="s">
        <v>142</v>
      </c>
      <c r="G567" s="4" t="s">
        <v>407</v>
      </c>
      <c r="H567" s="5" t="str">
        <f>HYPERLINK("https://www.airitibooks.com/Detail/Detail?PublicationID=P20180119800", "https://www.airitibooks.com/Detail/Detail?PublicationID=P20180119800")</f>
        <v>https://www.airitibooks.com/Detail/Detail?PublicationID=P20180119800</v>
      </c>
    </row>
    <row r="568" spans="1:8" ht="21" customHeight="1">
      <c r="A568" s="4" t="s">
        <v>1880</v>
      </c>
      <c r="B568" s="4" t="s">
        <v>1881</v>
      </c>
      <c r="C568" s="4" t="s">
        <v>170</v>
      </c>
      <c r="D568" s="4" t="s">
        <v>1882</v>
      </c>
      <c r="E568" s="4" t="s">
        <v>127</v>
      </c>
      <c r="F568" s="4" t="s">
        <v>62</v>
      </c>
      <c r="G568" s="4" t="s">
        <v>171</v>
      </c>
      <c r="H568" s="5" t="str">
        <f>HYPERLINK("https://www.airitibooks.com/Detail/Detail?PublicationID=P20180126013", "https://www.airitibooks.com/Detail/Detail?PublicationID=P20180126013")</f>
        <v>https://www.airitibooks.com/Detail/Detail?PublicationID=P20180126013</v>
      </c>
    </row>
    <row r="569" spans="1:8" ht="21" customHeight="1">
      <c r="A569" s="4" t="s">
        <v>1883</v>
      </c>
      <c r="B569" s="4" t="s">
        <v>1884</v>
      </c>
      <c r="C569" s="4" t="s">
        <v>170</v>
      </c>
      <c r="D569" s="4" t="s">
        <v>1885</v>
      </c>
      <c r="E569" s="4" t="s">
        <v>127</v>
      </c>
      <c r="F569" s="4" t="s">
        <v>62</v>
      </c>
      <c r="G569" s="4" t="s">
        <v>171</v>
      </c>
      <c r="H569" s="5" t="str">
        <f>HYPERLINK("https://www.airitibooks.com/Detail/Detail?PublicationID=P20180126015", "https://www.airitibooks.com/Detail/Detail?PublicationID=P20180126015")</f>
        <v>https://www.airitibooks.com/Detail/Detail?PublicationID=P20180126015</v>
      </c>
    </row>
    <row r="570" spans="1:8" ht="21" customHeight="1">
      <c r="A570" s="4" t="s">
        <v>1886</v>
      </c>
      <c r="B570" s="4" t="s">
        <v>1887</v>
      </c>
      <c r="C570" s="4" t="s">
        <v>203</v>
      </c>
      <c r="D570" s="4" t="s">
        <v>1888</v>
      </c>
      <c r="E570" s="4" t="s">
        <v>127</v>
      </c>
      <c r="F570" s="4" t="s">
        <v>62</v>
      </c>
      <c r="G570" s="4" t="s">
        <v>171</v>
      </c>
      <c r="H570" s="5" t="str">
        <f>HYPERLINK("https://www.airitibooks.com/Detail/Detail?PublicationID=P20180205075", "https://www.airitibooks.com/Detail/Detail?PublicationID=P20180205075")</f>
        <v>https://www.airitibooks.com/Detail/Detail?PublicationID=P20180205075</v>
      </c>
    </row>
    <row r="571" spans="1:8" ht="21" customHeight="1">
      <c r="A571" s="4" t="s">
        <v>1889</v>
      </c>
      <c r="B571" s="4" t="s">
        <v>1890</v>
      </c>
      <c r="C571" s="4" t="s">
        <v>203</v>
      </c>
      <c r="D571" s="4" t="s">
        <v>1891</v>
      </c>
      <c r="E571" s="4" t="s">
        <v>127</v>
      </c>
      <c r="F571" s="4" t="s">
        <v>192</v>
      </c>
      <c r="G571" s="4" t="s">
        <v>362</v>
      </c>
      <c r="H571" s="5" t="str">
        <f>HYPERLINK("https://www.airitibooks.com/Detail/Detail?PublicationID=P20180205076", "https://www.airitibooks.com/Detail/Detail?PublicationID=P20180205076")</f>
        <v>https://www.airitibooks.com/Detail/Detail?PublicationID=P20180205076</v>
      </c>
    </row>
    <row r="572" spans="1:8" ht="21" customHeight="1">
      <c r="A572" s="4" t="s">
        <v>1892</v>
      </c>
      <c r="B572" s="4" t="s">
        <v>1893</v>
      </c>
      <c r="C572" s="4" t="s">
        <v>203</v>
      </c>
      <c r="D572" s="4" t="s">
        <v>1894</v>
      </c>
      <c r="E572" s="4" t="s">
        <v>127</v>
      </c>
      <c r="F572" s="4" t="s">
        <v>62</v>
      </c>
      <c r="G572" s="4" t="s">
        <v>171</v>
      </c>
      <c r="H572" s="5" t="str">
        <f>HYPERLINK("https://www.airitibooks.com/Detail/Detail?PublicationID=P20180205083", "https://www.airitibooks.com/Detail/Detail?PublicationID=P20180205083")</f>
        <v>https://www.airitibooks.com/Detail/Detail?PublicationID=P20180205083</v>
      </c>
    </row>
    <row r="573" spans="1:8" ht="21" customHeight="1">
      <c r="A573" s="4" t="s">
        <v>1895</v>
      </c>
      <c r="B573" s="4" t="s">
        <v>1896</v>
      </c>
      <c r="C573" s="4" t="s">
        <v>203</v>
      </c>
      <c r="D573" s="4" t="s">
        <v>1897</v>
      </c>
      <c r="E573" s="4" t="s">
        <v>127</v>
      </c>
      <c r="F573" s="4" t="s">
        <v>62</v>
      </c>
      <c r="G573" s="4" t="s">
        <v>171</v>
      </c>
      <c r="H573" s="5" t="str">
        <f>HYPERLINK("https://www.airitibooks.com/Detail/Detail?PublicationID=P20180205088", "https://www.airitibooks.com/Detail/Detail?PublicationID=P20180205088")</f>
        <v>https://www.airitibooks.com/Detail/Detail?PublicationID=P20180205088</v>
      </c>
    </row>
    <row r="574" spans="1:8" ht="21" customHeight="1">
      <c r="A574" s="4" t="s">
        <v>1898</v>
      </c>
      <c r="B574" s="4" t="s">
        <v>1899</v>
      </c>
      <c r="C574" s="4" t="s">
        <v>224</v>
      </c>
      <c r="D574" s="4" t="s">
        <v>1900</v>
      </c>
      <c r="E574" s="4" t="s">
        <v>127</v>
      </c>
      <c r="F574" s="4" t="s">
        <v>226</v>
      </c>
      <c r="G574" s="4" t="s">
        <v>227</v>
      </c>
      <c r="H574" s="5" t="str">
        <f>HYPERLINK("https://www.airitibooks.com/Detail/Detail?PublicationID=P20180208038", "https://www.airitibooks.com/Detail/Detail?PublicationID=P20180208038")</f>
        <v>https://www.airitibooks.com/Detail/Detail?PublicationID=P20180208038</v>
      </c>
    </row>
    <row r="575" spans="1:8" ht="21" customHeight="1">
      <c r="A575" s="4" t="s">
        <v>1901</v>
      </c>
      <c r="B575" s="4" t="s">
        <v>1902</v>
      </c>
      <c r="C575" s="4" t="s">
        <v>125</v>
      </c>
      <c r="D575" s="4" t="s">
        <v>1903</v>
      </c>
      <c r="E575" s="4" t="s">
        <v>220</v>
      </c>
      <c r="F575" s="4" t="s">
        <v>133</v>
      </c>
      <c r="G575" s="4" t="s">
        <v>1904</v>
      </c>
      <c r="H575" s="5" t="str">
        <f>HYPERLINK("https://www.airitibooks.com/Detail/Detail?PublicationID=P201802081011", "https://www.airitibooks.com/Detail/Detail?PublicationID=P201802081011")</f>
        <v>https://www.airitibooks.com/Detail/Detail?PublicationID=P201802081011</v>
      </c>
    </row>
    <row r="576" spans="1:8" ht="21" customHeight="1">
      <c r="A576" s="4" t="s">
        <v>1905</v>
      </c>
      <c r="B576" s="4" t="s">
        <v>1906</v>
      </c>
      <c r="C576" s="4" t="s">
        <v>125</v>
      </c>
      <c r="D576" s="4" t="s">
        <v>1907</v>
      </c>
      <c r="E576" s="4" t="s">
        <v>220</v>
      </c>
      <c r="F576" s="4" t="s">
        <v>142</v>
      </c>
      <c r="G576" s="4" t="s">
        <v>167</v>
      </c>
      <c r="H576" s="5" t="str">
        <f>HYPERLINK("https://www.airitibooks.com/Detail/Detail?PublicationID=P20180208188", "https://www.airitibooks.com/Detail/Detail?PublicationID=P20180208188")</f>
        <v>https://www.airitibooks.com/Detail/Detail?PublicationID=P20180208188</v>
      </c>
    </row>
    <row r="577" spans="1:8" ht="21" customHeight="1">
      <c r="A577" s="4" t="s">
        <v>1908</v>
      </c>
      <c r="B577" s="4" t="s">
        <v>1909</v>
      </c>
      <c r="C577" s="4" t="s">
        <v>125</v>
      </c>
      <c r="D577" s="4" t="s">
        <v>1910</v>
      </c>
      <c r="E577" s="4" t="s">
        <v>220</v>
      </c>
      <c r="F577" s="4" t="s">
        <v>226</v>
      </c>
      <c r="G577" s="4" t="s">
        <v>380</v>
      </c>
      <c r="H577" s="5" t="str">
        <f>HYPERLINK("https://www.airitibooks.com/Detail/Detail?PublicationID=P20180208189", "https://www.airitibooks.com/Detail/Detail?PublicationID=P20180208189")</f>
        <v>https://www.airitibooks.com/Detail/Detail?PublicationID=P20180208189</v>
      </c>
    </row>
    <row r="578" spans="1:8" ht="21" customHeight="1">
      <c r="A578" s="4" t="s">
        <v>1911</v>
      </c>
      <c r="B578" s="4" t="s">
        <v>1912</v>
      </c>
      <c r="C578" s="4" t="s">
        <v>230</v>
      </c>
      <c r="D578" s="4" t="s">
        <v>1913</v>
      </c>
      <c r="E578" s="4" t="s">
        <v>220</v>
      </c>
      <c r="F578" s="4" t="s">
        <v>142</v>
      </c>
      <c r="G578" s="4" t="s">
        <v>167</v>
      </c>
      <c r="H578" s="5" t="str">
        <f>HYPERLINK("https://www.airitibooks.com/Detail/Detail?PublicationID=P20180208217", "https://www.airitibooks.com/Detail/Detail?PublicationID=P20180208217")</f>
        <v>https://www.airitibooks.com/Detail/Detail?PublicationID=P20180208217</v>
      </c>
    </row>
    <row r="579" spans="1:8" ht="21" customHeight="1">
      <c r="A579" s="4" t="s">
        <v>1914</v>
      </c>
      <c r="B579" s="4" t="s">
        <v>1915</v>
      </c>
      <c r="C579" s="4" t="s">
        <v>125</v>
      </c>
      <c r="D579" s="4" t="s">
        <v>1916</v>
      </c>
      <c r="E579" s="4" t="s">
        <v>220</v>
      </c>
      <c r="F579" s="4" t="s">
        <v>153</v>
      </c>
      <c r="G579" s="4" t="s">
        <v>154</v>
      </c>
      <c r="H579" s="5" t="str">
        <f>HYPERLINK("https://www.airitibooks.com/Detail/Detail?PublicationID=P20180208307", "https://www.airitibooks.com/Detail/Detail?PublicationID=P20180208307")</f>
        <v>https://www.airitibooks.com/Detail/Detail?PublicationID=P20180208307</v>
      </c>
    </row>
    <row r="580" spans="1:8" ht="21" customHeight="1">
      <c r="A580" s="4" t="s">
        <v>1917</v>
      </c>
      <c r="B580" s="4" t="s">
        <v>1918</v>
      </c>
      <c r="C580" s="4" t="s">
        <v>125</v>
      </c>
      <c r="D580" s="4" t="s">
        <v>1903</v>
      </c>
      <c r="E580" s="4" t="s">
        <v>220</v>
      </c>
      <c r="F580" s="4" t="s">
        <v>133</v>
      </c>
      <c r="G580" s="4" t="s">
        <v>221</v>
      </c>
      <c r="H580" s="5" t="str">
        <f>HYPERLINK("https://www.airitibooks.com/Detail/Detail?PublicationID=P20180208983", "https://www.airitibooks.com/Detail/Detail?PublicationID=P20180208983")</f>
        <v>https://www.airitibooks.com/Detail/Detail?PublicationID=P20180208983</v>
      </c>
    </row>
    <row r="581" spans="1:8" ht="21" customHeight="1">
      <c r="A581" s="4" t="s">
        <v>1919</v>
      </c>
      <c r="B581" s="4" t="s">
        <v>1920</v>
      </c>
      <c r="C581" s="4" t="s">
        <v>1921</v>
      </c>
      <c r="D581" s="4" t="s">
        <v>1922</v>
      </c>
      <c r="E581" s="4" t="s">
        <v>127</v>
      </c>
      <c r="F581" s="4" t="s">
        <v>62</v>
      </c>
      <c r="G581" s="4" t="s">
        <v>171</v>
      </c>
      <c r="H581" s="5" t="str">
        <f>HYPERLINK("https://www.airitibooks.com/Detail/Detail?PublicationID=P20180309005", "https://www.airitibooks.com/Detail/Detail?PublicationID=P20180309005")</f>
        <v>https://www.airitibooks.com/Detail/Detail?PublicationID=P20180309005</v>
      </c>
    </row>
    <row r="582" spans="1:8" ht="21" customHeight="1">
      <c r="A582" s="4" t="s">
        <v>1923</v>
      </c>
      <c r="B582" s="4" t="s">
        <v>1924</v>
      </c>
      <c r="C582" s="4" t="s">
        <v>1921</v>
      </c>
      <c r="D582" s="4" t="s">
        <v>1925</v>
      </c>
      <c r="E582" s="4" t="s">
        <v>127</v>
      </c>
      <c r="F582" s="4" t="s">
        <v>62</v>
      </c>
      <c r="G582" s="4" t="s">
        <v>171</v>
      </c>
      <c r="H582" s="5" t="str">
        <f>HYPERLINK("https://www.airitibooks.com/Detail/Detail?PublicationID=P20180309006", "https://www.airitibooks.com/Detail/Detail?PublicationID=P20180309006")</f>
        <v>https://www.airitibooks.com/Detail/Detail?PublicationID=P20180309006</v>
      </c>
    </row>
    <row r="583" spans="1:8" ht="21" customHeight="1">
      <c r="A583" s="4" t="s">
        <v>97</v>
      </c>
      <c r="B583" s="4" t="s">
        <v>1926</v>
      </c>
      <c r="C583" s="4" t="s">
        <v>944</v>
      </c>
      <c r="D583" s="4" t="s">
        <v>98</v>
      </c>
      <c r="E583" s="4" t="s">
        <v>127</v>
      </c>
      <c r="F583" s="4" t="s">
        <v>142</v>
      </c>
      <c r="G583" s="4" t="s">
        <v>167</v>
      </c>
      <c r="H583" s="5" t="str">
        <f>HYPERLINK("https://www.airitibooks.com/Detail/Detail?PublicationID=P20180323008", "https://www.airitibooks.com/Detail/Detail?PublicationID=P20180323008")</f>
        <v>https://www.airitibooks.com/Detail/Detail?PublicationID=P20180323008</v>
      </c>
    </row>
    <row r="584" spans="1:8" ht="21" customHeight="1">
      <c r="A584" s="4" t="s">
        <v>92</v>
      </c>
      <c r="B584" s="4" t="s">
        <v>1927</v>
      </c>
      <c r="C584" s="4" t="s">
        <v>944</v>
      </c>
      <c r="D584" s="4" t="s">
        <v>93</v>
      </c>
      <c r="E584" s="4" t="s">
        <v>127</v>
      </c>
      <c r="F584" s="4" t="s">
        <v>142</v>
      </c>
      <c r="G584" s="4" t="s">
        <v>167</v>
      </c>
      <c r="H584" s="5" t="str">
        <f>HYPERLINK("https://www.airitibooks.com/Detail/Detail?PublicationID=P20180323018", "https://www.airitibooks.com/Detail/Detail?PublicationID=P20180323018")</f>
        <v>https://www.airitibooks.com/Detail/Detail?PublicationID=P20180323018</v>
      </c>
    </row>
    <row r="585" spans="1:8" ht="21" customHeight="1">
      <c r="A585" s="4" t="s">
        <v>1928</v>
      </c>
      <c r="B585" s="4" t="s">
        <v>1929</v>
      </c>
      <c r="C585" s="4" t="s">
        <v>1930</v>
      </c>
      <c r="D585" s="4" t="s">
        <v>1931</v>
      </c>
      <c r="E585" s="4" t="s">
        <v>127</v>
      </c>
      <c r="F585" s="4" t="s">
        <v>142</v>
      </c>
      <c r="G585" s="4" t="s">
        <v>167</v>
      </c>
      <c r="H585" s="5" t="str">
        <f>HYPERLINK("https://www.airitibooks.com/Detail/Detail?PublicationID=P20180330025", "https://www.airitibooks.com/Detail/Detail?PublicationID=P20180330025")</f>
        <v>https://www.airitibooks.com/Detail/Detail?PublicationID=P20180330025</v>
      </c>
    </row>
    <row r="586" spans="1:8" ht="21" customHeight="1">
      <c r="A586" s="4" t="s">
        <v>1932</v>
      </c>
      <c r="B586" s="4" t="s">
        <v>1933</v>
      </c>
      <c r="C586" s="4" t="s">
        <v>944</v>
      </c>
      <c r="D586" s="4" t="s">
        <v>1934</v>
      </c>
      <c r="E586" s="4" t="s">
        <v>220</v>
      </c>
      <c r="F586" s="4" t="s">
        <v>142</v>
      </c>
      <c r="G586" s="4" t="s">
        <v>167</v>
      </c>
      <c r="H586" s="5" t="str">
        <f>HYPERLINK("https://www.airitibooks.com/Detail/Detail?PublicationID=P20180330055", "https://www.airitibooks.com/Detail/Detail?PublicationID=P20180330055")</f>
        <v>https://www.airitibooks.com/Detail/Detail?PublicationID=P20180330055</v>
      </c>
    </row>
    <row r="587" spans="1:8" ht="21" customHeight="1">
      <c r="A587" s="4" t="s">
        <v>95</v>
      </c>
      <c r="B587" s="4" t="s">
        <v>1935</v>
      </c>
      <c r="C587" s="4" t="s">
        <v>944</v>
      </c>
      <c r="D587" s="4" t="s">
        <v>96</v>
      </c>
      <c r="E587" s="4" t="s">
        <v>127</v>
      </c>
      <c r="F587" s="4" t="s">
        <v>142</v>
      </c>
      <c r="G587" s="4" t="s">
        <v>167</v>
      </c>
      <c r="H587" s="5" t="str">
        <f>HYPERLINK("https://www.airitibooks.com/Detail/Detail?PublicationID=P20180330059", "https://www.airitibooks.com/Detail/Detail?PublicationID=P20180330059")</f>
        <v>https://www.airitibooks.com/Detail/Detail?PublicationID=P20180330059</v>
      </c>
    </row>
    <row r="588" spans="1:8" ht="21" customHeight="1">
      <c r="A588" s="4" t="s">
        <v>1936</v>
      </c>
      <c r="B588" s="4" t="s">
        <v>1937</v>
      </c>
      <c r="C588" s="4" t="s">
        <v>170</v>
      </c>
      <c r="D588" s="4" t="s">
        <v>1938</v>
      </c>
      <c r="E588" s="4" t="s">
        <v>220</v>
      </c>
      <c r="F588" s="4" t="s">
        <v>765</v>
      </c>
      <c r="G588" s="4" t="s">
        <v>1169</v>
      </c>
      <c r="H588" s="5" t="str">
        <f>HYPERLINK("https://www.airitibooks.com/Detail/Detail?PublicationID=P20180413009", "https://www.airitibooks.com/Detail/Detail?PublicationID=P20180413009")</f>
        <v>https://www.airitibooks.com/Detail/Detail?PublicationID=P20180413009</v>
      </c>
    </row>
    <row r="589" spans="1:8" ht="21" customHeight="1">
      <c r="A589" s="4" t="s">
        <v>1939</v>
      </c>
      <c r="B589" s="4" t="s">
        <v>1940</v>
      </c>
      <c r="C589" s="4" t="s">
        <v>170</v>
      </c>
      <c r="D589" s="4" t="s">
        <v>1941</v>
      </c>
      <c r="E589" s="4" t="s">
        <v>220</v>
      </c>
      <c r="F589" s="4" t="s">
        <v>62</v>
      </c>
      <c r="G589" s="4" t="s">
        <v>171</v>
      </c>
      <c r="H589" s="5" t="str">
        <f>HYPERLINK("https://www.airitibooks.com/Detail/Detail?PublicationID=P20180413012", "https://www.airitibooks.com/Detail/Detail?PublicationID=P20180413012")</f>
        <v>https://www.airitibooks.com/Detail/Detail?PublicationID=P20180413012</v>
      </c>
    </row>
    <row r="590" spans="1:8" ht="21" customHeight="1">
      <c r="A590" s="4" t="s">
        <v>1942</v>
      </c>
      <c r="B590" s="4" t="s">
        <v>1943</v>
      </c>
      <c r="C590" s="4" t="s">
        <v>170</v>
      </c>
      <c r="D590" s="4" t="s">
        <v>1944</v>
      </c>
      <c r="E590" s="4" t="s">
        <v>220</v>
      </c>
      <c r="F590" s="4" t="s">
        <v>62</v>
      </c>
      <c r="G590" s="4" t="s">
        <v>216</v>
      </c>
      <c r="H590" s="5" t="str">
        <f>HYPERLINK("https://www.airitibooks.com/Detail/Detail?PublicationID=P20180413020", "https://www.airitibooks.com/Detail/Detail?PublicationID=P20180413020")</f>
        <v>https://www.airitibooks.com/Detail/Detail?PublicationID=P20180413020</v>
      </c>
    </row>
    <row r="591" spans="1:8" ht="21" customHeight="1">
      <c r="A591" s="4" t="s">
        <v>1945</v>
      </c>
      <c r="B591" s="4" t="s">
        <v>1946</v>
      </c>
      <c r="C591" s="4" t="s">
        <v>385</v>
      </c>
      <c r="D591" s="4" t="s">
        <v>81</v>
      </c>
      <c r="E591" s="4" t="s">
        <v>127</v>
      </c>
      <c r="F591" s="4" t="s">
        <v>153</v>
      </c>
      <c r="G591" s="4" t="s">
        <v>182</v>
      </c>
      <c r="H591" s="5" t="str">
        <f>HYPERLINK("https://www.airitibooks.com/Detail/Detail?PublicationID=P20180413092", "https://www.airitibooks.com/Detail/Detail?PublicationID=P20180413092")</f>
        <v>https://www.airitibooks.com/Detail/Detail?PublicationID=P20180413092</v>
      </c>
    </row>
    <row r="592" spans="1:8" ht="21" customHeight="1">
      <c r="A592" s="4" t="s">
        <v>1947</v>
      </c>
      <c r="B592" s="4" t="s">
        <v>1948</v>
      </c>
      <c r="C592" s="4" t="s">
        <v>385</v>
      </c>
      <c r="D592" s="4" t="s">
        <v>1949</v>
      </c>
      <c r="E592" s="4" t="s">
        <v>127</v>
      </c>
      <c r="F592" s="4" t="s">
        <v>153</v>
      </c>
      <c r="G592" s="4" t="s">
        <v>154</v>
      </c>
      <c r="H592" s="5" t="str">
        <f>HYPERLINK("https://www.airitibooks.com/Detail/Detail?PublicationID=P20180413093", "https://www.airitibooks.com/Detail/Detail?PublicationID=P20180413093")</f>
        <v>https://www.airitibooks.com/Detail/Detail?PublicationID=P20180413093</v>
      </c>
    </row>
    <row r="593" spans="1:8" ht="21" customHeight="1">
      <c r="A593" s="4" t="s">
        <v>1950</v>
      </c>
      <c r="B593" s="4" t="s">
        <v>1951</v>
      </c>
      <c r="C593" s="4" t="s">
        <v>385</v>
      </c>
      <c r="D593" s="4" t="s">
        <v>1952</v>
      </c>
      <c r="E593" s="4" t="s">
        <v>220</v>
      </c>
      <c r="F593" s="4" t="s">
        <v>765</v>
      </c>
      <c r="G593" s="4" t="s">
        <v>1169</v>
      </c>
      <c r="H593" s="5" t="str">
        <f>HYPERLINK("https://www.airitibooks.com/Detail/Detail?PublicationID=P20180413095", "https://www.airitibooks.com/Detail/Detail?PublicationID=P20180413095")</f>
        <v>https://www.airitibooks.com/Detail/Detail?PublicationID=P20180413095</v>
      </c>
    </row>
    <row r="594" spans="1:8" ht="21" customHeight="1">
      <c r="A594" s="4" t="s">
        <v>1953</v>
      </c>
      <c r="B594" s="4" t="s">
        <v>1954</v>
      </c>
      <c r="C594" s="4" t="s">
        <v>1955</v>
      </c>
      <c r="D594" s="4" t="s">
        <v>1956</v>
      </c>
      <c r="E594" s="4" t="s">
        <v>127</v>
      </c>
      <c r="F594" s="4" t="s">
        <v>153</v>
      </c>
      <c r="G594" s="4" t="s">
        <v>154</v>
      </c>
      <c r="H594" s="5" t="str">
        <f>HYPERLINK("https://www.airitibooks.com/Detail/Detail?PublicationID=P20180427025", "https://www.airitibooks.com/Detail/Detail?PublicationID=P20180427025")</f>
        <v>https://www.airitibooks.com/Detail/Detail?PublicationID=P20180427025</v>
      </c>
    </row>
    <row r="595" spans="1:8" ht="21" customHeight="1">
      <c r="A595" s="4" t="s">
        <v>1957</v>
      </c>
      <c r="B595" s="4" t="s">
        <v>1958</v>
      </c>
      <c r="C595" s="4" t="s">
        <v>1955</v>
      </c>
      <c r="D595" s="4" t="s">
        <v>1956</v>
      </c>
      <c r="E595" s="4" t="s">
        <v>127</v>
      </c>
      <c r="F595" s="4" t="s">
        <v>153</v>
      </c>
      <c r="G595" s="4" t="s">
        <v>154</v>
      </c>
      <c r="H595" s="5" t="str">
        <f>HYPERLINK("https://www.airitibooks.com/Detail/Detail?PublicationID=P20180427027", "https://www.airitibooks.com/Detail/Detail?PublicationID=P20180427027")</f>
        <v>https://www.airitibooks.com/Detail/Detail?PublicationID=P20180427027</v>
      </c>
    </row>
    <row r="596" spans="1:8" ht="21" customHeight="1">
      <c r="A596" s="4" t="s">
        <v>1959</v>
      </c>
      <c r="B596" s="4" t="s">
        <v>1960</v>
      </c>
      <c r="C596" s="4" t="s">
        <v>1955</v>
      </c>
      <c r="D596" s="4" t="s">
        <v>1961</v>
      </c>
      <c r="E596" s="4" t="s">
        <v>127</v>
      </c>
      <c r="F596" s="4" t="s">
        <v>153</v>
      </c>
      <c r="G596" s="4" t="s">
        <v>154</v>
      </c>
      <c r="H596" s="5" t="str">
        <f>HYPERLINK("https://www.airitibooks.com/Detail/Detail?PublicationID=P20180427040", "https://www.airitibooks.com/Detail/Detail?PublicationID=P20180427040")</f>
        <v>https://www.airitibooks.com/Detail/Detail?PublicationID=P20180427040</v>
      </c>
    </row>
    <row r="597" spans="1:8" ht="21" customHeight="1">
      <c r="A597" s="4" t="s">
        <v>1962</v>
      </c>
      <c r="B597" s="4" t="s">
        <v>1963</v>
      </c>
      <c r="C597" s="4" t="s">
        <v>1817</v>
      </c>
      <c r="D597" s="4" t="s">
        <v>1964</v>
      </c>
      <c r="E597" s="4" t="s">
        <v>220</v>
      </c>
      <c r="F597" s="4" t="s">
        <v>128</v>
      </c>
      <c r="G597" s="4" t="s">
        <v>129</v>
      </c>
      <c r="H597" s="5" t="str">
        <f>HYPERLINK("https://www.airitibooks.com/Detail/Detail?PublicationID=P20180508016", "https://www.airitibooks.com/Detail/Detail?PublicationID=P20180508016")</f>
        <v>https://www.airitibooks.com/Detail/Detail?PublicationID=P20180508016</v>
      </c>
    </row>
    <row r="598" spans="1:8" ht="21" customHeight="1">
      <c r="A598" s="4" t="s">
        <v>1965</v>
      </c>
      <c r="B598" s="4" t="s">
        <v>1966</v>
      </c>
      <c r="C598" s="4" t="s">
        <v>271</v>
      </c>
      <c r="D598" s="4" t="s">
        <v>74</v>
      </c>
      <c r="E598" s="4" t="s">
        <v>220</v>
      </c>
      <c r="F598" s="4" t="s">
        <v>62</v>
      </c>
      <c r="G598" s="4" t="s">
        <v>171</v>
      </c>
      <c r="H598" s="5" t="str">
        <f>HYPERLINK("https://www.airitibooks.com/Detail/Detail?PublicationID=P20180511002", "https://www.airitibooks.com/Detail/Detail?PublicationID=P20180511002")</f>
        <v>https://www.airitibooks.com/Detail/Detail?PublicationID=P20180511002</v>
      </c>
    </row>
    <row r="599" spans="1:8" ht="21" customHeight="1">
      <c r="A599" s="4" t="s">
        <v>88</v>
      </c>
      <c r="B599" s="4" t="s">
        <v>1967</v>
      </c>
      <c r="C599" s="4" t="s">
        <v>944</v>
      </c>
      <c r="D599" s="4" t="s">
        <v>89</v>
      </c>
      <c r="E599" s="4" t="s">
        <v>127</v>
      </c>
      <c r="F599" s="4" t="s">
        <v>142</v>
      </c>
      <c r="G599" s="4" t="s">
        <v>167</v>
      </c>
      <c r="H599" s="5" t="str">
        <f>HYPERLINK("https://www.airitibooks.com/Detail/Detail?PublicationID=P20180518012", "https://www.airitibooks.com/Detail/Detail?PublicationID=P20180518012")</f>
        <v>https://www.airitibooks.com/Detail/Detail?PublicationID=P20180518012</v>
      </c>
    </row>
    <row r="600" spans="1:8" ht="21" customHeight="1">
      <c r="A600" s="4" t="s">
        <v>1968</v>
      </c>
      <c r="B600" s="4" t="s">
        <v>1969</v>
      </c>
      <c r="C600" s="4" t="s">
        <v>944</v>
      </c>
      <c r="D600" s="4" t="s">
        <v>94</v>
      </c>
      <c r="E600" s="4" t="s">
        <v>127</v>
      </c>
      <c r="F600" s="4" t="s">
        <v>128</v>
      </c>
      <c r="G600" s="4" t="s">
        <v>394</v>
      </c>
      <c r="H600" s="5" t="str">
        <f>HYPERLINK("https://www.airitibooks.com/Detail/Detail?PublicationID=P20180518020", "https://www.airitibooks.com/Detail/Detail?PublicationID=P20180518020")</f>
        <v>https://www.airitibooks.com/Detail/Detail?PublicationID=P20180518020</v>
      </c>
    </row>
    <row r="601" spans="1:8" ht="21" customHeight="1">
      <c r="A601" s="4" t="s">
        <v>1970</v>
      </c>
      <c r="B601" s="4" t="s">
        <v>1971</v>
      </c>
      <c r="C601" s="4" t="s">
        <v>125</v>
      </c>
      <c r="D601" s="4" t="s">
        <v>1972</v>
      </c>
      <c r="E601" s="4" t="s">
        <v>220</v>
      </c>
      <c r="F601" s="4" t="s">
        <v>142</v>
      </c>
      <c r="G601" s="4" t="s">
        <v>167</v>
      </c>
      <c r="H601" s="5" t="str">
        <f>HYPERLINK("https://www.airitibooks.com/Detail/Detail?PublicationID=P20180522002", "https://www.airitibooks.com/Detail/Detail?PublicationID=P20180522002")</f>
        <v>https://www.airitibooks.com/Detail/Detail?PublicationID=P20180522002</v>
      </c>
    </row>
    <row r="602" spans="1:8" ht="21" customHeight="1">
      <c r="A602" s="4" t="s">
        <v>90</v>
      </c>
      <c r="B602" s="4" t="s">
        <v>1973</v>
      </c>
      <c r="C602" s="4" t="s">
        <v>944</v>
      </c>
      <c r="D602" s="4" t="s">
        <v>91</v>
      </c>
      <c r="E602" s="4" t="s">
        <v>127</v>
      </c>
      <c r="F602" s="4" t="s">
        <v>142</v>
      </c>
      <c r="G602" s="4" t="s">
        <v>167</v>
      </c>
      <c r="H602" s="5" t="str">
        <f>HYPERLINK("https://www.airitibooks.com/Detail/Detail?PublicationID=P20180525013", "https://www.airitibooks.com/Detail/Detail?PublicationID=P20180525013")</f>
        <v>https://www.airitibooks.com/Detail/Detail?PublicationID=P20180525013</v>
      </c>
    </row>
    <row r="603" spans="1:8" ht="21" customHeight="1">
      <c r="A603" s="4" t="s">
        <v>86</v>
      </c>
      <c r="B603" s="4" t="s">
        <v>1974</v>
      </c>
      <c r="C603" s="4" t="s">
        <v>944</v>
      </c>
      <c r="D603" s="4" t="s">
        <v>87</v>
      </c>
      <c r="E603" s="4" t="s">
        <v>127</v>
      </c>
      <c r="F603" s="4" t="s">
        <v>142</v>
      </c>
      <c r="G603" s="4" t="s">
        <v>167</v>
      </c>
      <c r="H603" s="5" t="str">
        <f>HYPERLINK("https://www.airitibooks.com/Detail/Detail?PublicationID=P20180525014", "https://www.airitibooks.com/Detail/Detail?PublicationID=P20180525014")</f>
        <v>https://www.airitibooks.com/Detail/Detail?PublicationID=P20180525014</v>
      </c>
    </row>
    <row r="604" spans="1:8" ht="21" customHeight="1">
      <c r="A604" s="4" t="s">
        <v>1975</v>
      </c>
      <c r="B604" s="4" t="s">
        <v>1976</v>
      </c>
      <c r="C604" s="4" t="s">
        <v>1977</v>
      </c>
      <c r="D604" s="4" t="s">
        <v>1978</v>
      </c>
      <c r="E604" s="4" t="s">
        <v>220</v>
      </c>
      <c r="F604" s="4" t="s">
        <v>142</v>
      </c>
      <c r="G604" s="4" t="s">
        <v>1979</v>
      </c>
      <c r="H604" s="5" t="str">
        <f>HYPERLINK("https://www.airitibooks.com/Detail/Detail?PublicationID=P20180525040", "https://www.airitibooks.com/Detail/Detail?PublicationID=P20180525040")</f>
        <v>https://www.airitibooks.com/Detail/Detail?PublicationID=P20180525040</v>
      </c>
    </row>
    <row r="605" spans="1:8" ht="21" customHeight="1">
      <c r="A605" s="4" t="s">
        <v>1980</v>
      </c>
      <c r="B605" s="4" t="s">
        <v>1981</v>
      </c>
      <c r="C605" s="4" t="s">
        <v>230</v>
      </c>
      <c r="D605" s="4" t="s">
        <v>1982</v>
      </c>
      <c r="E605" s="4" t="s">
        <v>220</v>
      </c>
      <c r="F605" s="4" t="s">
        <v>62</v>
      </c>
      <c r="G605" s="4" t="s">
        <v>187</v>
      </c>
      <c r="H605" s="5" t="str">
        <f>HYPERLINK("https://www.airitibooks.com/Detail/Detail?PublicationID=P20180529026", "https://www.airitibooks.com/Detail/Detail?PublicationID=P20180529026")</f>
        <v>https://www.airitibooks.com/Detail/Detail?PublicationID=P20180529026</v>
      </c>
    </row>
    <row r="606" spans="1:8" ht="21" customHeight="1">
      <c r="A606" s="4" t="s">
        <v>1983</v>
      </c>
      <c r="B606" s="4" t="s">
        <v>1984</v>
      </c>
      <c r="C606" s="4" t="s">
        <v>224</v>
      </c>
      <c r="D606" s="4" t="s">
        <v>1985</v>
      </c>
      <c r="E606" s="4" t="s">
        <v>220</v>
      </c>
      <c r="F606" s="4" t="s">
        <v>226</v>
      </c>
      <c r="G606" s="4" t="s">
        <v>264</v>
      </c>
      <c r="H606" s="5" t="str">
        <f>HYPERLINK("https://www.airitibooks.com/Detail/Detail?PublicationID=P20180604010", "https://www.airitibooks.com/Detail/Detail?PublicationID=P20180604010")</f>
        <v>https://www.airitibooks.com/Detail/Detail?PublicationID=P20180604010</v>
      </c>
    </row>
    <row r="607" spans="1:8" ht="21" customHeight="1">
      <c r="A607" s="4" t="s">
        <v>1986</v>
      </c>
      <c r="B607" s="4" t="s">
        <v>1987</v>
      </c>
      <c r="C607" s="4" t="s">
        <v>224</v>
      </c>
      <c r="D607" s="4" t="s">
        <v>1988</v>
      </c>
      <c r="E607" s="4" t="s">
        <v>220</v>
      </c>
      <c r="F607" s="4" t="s">
        <v>62</v>
      </c>
      <c r="G607" s="4" t="s">
        <v>138</v>
      </c>
      <c r="H607" s="5" t="str">
        <f>HYPERLINK("https://www.airitibooks.com/Detail/Detail?PublicationID=P20180604014", "https://www.airitibooks.com/Detail/Detail?PublicationID=P20180604014")</f>
        <v>https://www.airitibooks.com/Detail/Detail?PublicationID=P20180604014</v>
      </c>
    </row>
    <row r="608" spans="1:8" ht="21" customHeight="1">
      <c r="A608" s="4" t="s">
        <v>1989</v>
      </c>
      <c r="B608" s="4" t="s">
        <v>1990</v>
      </c>
      <c r="C608" s="4" t="s">
        <v>1703</v>
      </c>
      <c r="D608" s="4" t="s">
        <v>1991</v>
      </c>
      <c r="E608" s="4" t="s">
        <v>220</v>
      </c>
      <c r="F608" s="4" t="s">
        <v>142</v>
      </c>
      <c r="G608" s="4" t="s">
        <v>167</v>
      </c>
      <c r="H608" s="5" t="str">
        <f>HYPERLINK("https://www.airitibooks.com/Detail/Detail?PublicationID=P20180622046", "https://www.airitibooks.com/Detail/Detail?PublicationID=P20180622046")</f>
        <v>https://www.airitibooks.com/Detail/Detail?PublicationID=P20180622046</v>
      </c>
    </row>
    <row r="609" spans="1:8" ht="21" customHeight="1">
      <c r="A609" s="4" t="s">
        <v>1992</v>
      </c>
      <c r="B609" s="4" t="s">
        <v>1993</v>
      </c>
      <c r="C609" s="4" t="s">
        <v>1817</v>
      </c>
      <c r="D609" s="4" t="s">
        <v>1994</v>
      </c>
      <c r="E609" s="4" t="s">
        <v>406</v>
      </c>
      <c r="F609" s="4" t="s">
        <v>62</v>
      </c>
      <c r="G609" s="4" t="s">
        <v>138</v>
      </c>
      <c r="H609" s="5" t="str">
        <f>HYPERLINK("https://www.airitibooks.com/Detail/Detail?PublicationID=P20180715002", "https://www.airitibooks.com/Detail/Detail?PublicationID=P20180715002")</f>
        <v>https://www.airitibooks.com/Detail/Detail?PublicationID=P20180715002</v>
      </c>
    </row>
    <row r="610" spans="1:8" ht="21" customHeight="1">
      <c r="A610" s="4" t="s">
        <v>1995</v>
      </c>
      <c r="B610" s="4" t="s">
        <v>1996</v>
      </c>
      <c r="C610" s="4" t="s">
        <v>306</v>
      </c>
      <c r="D610" s="4" t="s">
        <v>1997</v>
      </c>
      <c r="E610" s="4" t="s">
        <v>127</v>
      </c>
      <c r="F610" s="4" t="s">
        <v>142</v>
      </c>
      <c r="G610" s="4" t="s">
        <v>325</v>
      </c>
      <c r="H610" s="5" t="str">
        <f>HYPERLINK("https://www.airitibooks.com/Detail/Detail?PublicationID=P20180726022", "https://www.airitibooks.com/Detail/Detail?PublicationID=P20180726022")</f>
        <v>https://www.airitibooks.com/Detail/Detail?PublicationID=P20180726022</v>
      </c>
    </row>
    <row r="611" spans="1:8" ht="21" customHeight="1">
      <c r="A611" s="4" t="s">
        <v>1998</v>
      </c>
      <c r="B611" s="4" t="s">
        <v>1999</v>
      </c>
      <c r="C611" s="4" t="s">
        <v>306</v>
      </c>
      <c r="D611" s="4" t="s">
        <v>2000</v>
      </c>
      <c r="E611" s="4" t="s">
        <v>127</v>
      </c>
      <c r="F611" s="4" t="s">
        <v>142</v>
      </c>
      <c r="G611" s="4" t="s">
        <v>325</v>
      </c>
      <c r="H611" s="5" t="str">
        <f>HYPERLINK("https://www.airitibooks.com/Detail/Detail?PublicationID=P20180726031", "https://www.airitibooks.com/Detail/Detail?PublicationID=P20180726031")</f>
        <v>https://www.airitibooks.com/Detail/Detail?PublicationID=P20180726031</v>
      </c>
    </row>
    <row r="612" spans="1:8" ht="21" customHeight="1">
      <c r="A612" s="4" t="s">
        <v>2001</v>
      </c>
      <c r="B612" s="4" t="s">
        <v>2002</v>
      </c>
      <c r="C612" s="4" t="s">
        <v>306</v>
      </c>
      <c r="D612" s="4" t="s">
        <v>2003</v>
      </c>
      <c r="E612" s="4" t="s">
        <v>127</v>
      </c>
      <c r="F612" s="4" t="s">
        <v>142</v>
      </c>
      <c r="G612" s="4" t="s">
        <v>325</v>
      </c>
      <c r="H612" s="5" t="str">
        <f>HYPERLINK("https://www.airitibooks.com/Detail/Detail?PublicationID=P20180726036", "https://www.airitibooks.com/Detail/Detail?PublicationID=P20180726036")</f>
        <v>https://www.airitibooks.com/Detail/Detail?PublicationID=P20180726036</v>
      </c>
    </row>
    <row r="613" spans="1:8" ht="21" customHeight="1">
      <c r="A613" s="4" t="s">
        <v>2004</v>
      </c>
      <c r="B613" s="4" t="s">
        <v>2005</v>
      </c>
      <c r="C613" s="4" t="s">
        <v>306</v>
      </c>
      <c r="D613" s="4" t="s">
        <v>2006</v>
      </c>
      <c r="E613" s="4" t="s">
        <v>127</v>
      </c>
      <c r="F613" s="4" t="s">
        <v>142</v>
      </c>
      <c r="G613" s="4" t="s">
        <v>325</v>
      </c>
      <c r="H613" s="5" t="str">
        <f>HYPERLINK("https://www.airitibooks.com/Detail/Detail?PublicationID=P20180726038", "https://www.airitibooks.com/Detail/Detail?PublicationID=P20180726038")</f>
        <v>https://www.airitibooks.com/Detail/Detail?PublicationID=P20180726038</v>
      </c>
    </row>
    <row r="614" spans="1:8" ht="21" customHeight="1">
      <c r="A614" s="4" t="s">
        <v>2007</v>
      </c>
      <c r="B614" s="4" t="s">
        <v>2008</v>
      </c>
      <c r="C614" s="4" t="s">
        <v>306</v>
      </c>
      <c r="D614" s="4" t="s">
        <v>2009</v>
      </c>
      <c r="E614" s="4" t="s">
        <v>127</v>
      </c>
      <c r="F614" s="4" t="s">
        <v>142</v>
      </c>
      <c r="G614" s="4" t="s">
        <v>325</v>
      </c>
      <c r="H614" s="5" t="str">
        <f>HYPERLINK("https://www.airitibooks.com/Detail/Detail?PublicationID=P20180726043", "https://www.airitibooks.com/Detail/Detail?PublicationID=P20180726043")</f>
        <v>https://www.airitibooks.com/Detail/Detail?PublicationID=P20180726043</v>
      </c>
    </row>
    <row r="615" spans="1:8" ht="21" customHeight="1">
      <c r="A615" s="4" t="s">
        <v>2010</v>
      </c>
      <c r="B615" s="4" t="s">
        <v>2011</v>
      </c>
      <c r="C615" s="4" t="s">
        <v>2012</v>
      </c>
      <c r="D615" s="4" t="s">
        <v>2013</v>
      </c>
      <c r="E615" s="4" t="s">
        <v>127</v>
      </c>
      <c r="F615" s="4" t="s">
        <v>226</v>
      </c>
      <c r="G615" s="4" t="s">
        <v>247</v>
      </c>
      <c r="H615" s="5" t="str">
        <f>HYPERLINK("https://www.airitibooks.com/Detail/Detail?PublicationID=P20180816041", "https://www.airitibooks.com/Detail/Detail?PublicationID=P20180816041")</f>
        <v>https://www.airitibooks.com/Detail/Detail?PublicationID=P20180816041</v>
      </c>
    </row>
    <row r="616" spans="1:8" ht="21" customHeight="1">
      <c r="A616" s="4" t="s">
        <v>2014</v>
      </c>
      <c r="B616" s="4" t="s">
        <v>2015</v>
      </c>
      <c r="C616" s="4" t="s">
        <v>45</v>
      </c>
      <c r="D616" s="4" t="s">
        <v>2016</v>
      </c>
      <c r="E616" s="4" t="s">
        <v>127</v>
      </c>
      <c r="F616" s="4" t="s">
        <v>226</v>
      </c>
      <c r="G616" s="4" t="s">
        <v>380</v>
      </c>
      <c r="H616" s="5" t="str">
        <f>HYPERLINK("https://www.airitibooks.com/Detail/Detail?PublicationID=P20180821013", "https://www.airitibooks.com/Detail/Detail?PublicationID=P20180821013")</f>
        <v>https://www.airitibooks.com/Detail/Detail?PublicationID=P20180821013</v>
      </c>
    </row>
    <row r="617" spans="1:8" ht="21" customHeight="1">
      <c r="A617" s="4" t="s">
        <v>2017</v>
      </c>
      <c r="B617" s="4" t="s">
        <v>2018</v>
      </c>
      <c r="C617" s="4" t="s">
        <v>45</v>
      </c>
      <c r="D617" s="4" t="s">
        <v>107</v>
      </c>
      <c r="E617" s="4" t="s">
        <v>127</v>
      </c>
      <c r="F617" s="4" t="s">
        <v>153</v>
      </c>
      <c r="G617" s="4" t="s">
        <v>154</v>
      </c>
      <c r="H617" s="5" t="str">
        <f>HYPERLINK("https://www.airitibooks.com/Detail/Detail?PublicationID=P20180828012", "https://www.airitibooks.com/Detail/Detail?PublicationID=P20180828012")</f>
        <v>https://www.airitibooks.com/Detail/Detail?PublicationID=P20180828012</v>
      </c>
    </row>
    <row r="618" spans="1:8" ht="21" customHeight="1">
      <c r="A618" s="4" t="s">
        <v>2019</v>
      </c>
      <c r="B618" s="4" t="s">
        <v>2020</v>
      </c>
      <c r="C618" s="4" t="s">
        <v>203</v>
      </c>
      <c r="D618" s="4" t="s">
        <v>2021</v>
      </c>
      <c r="E618" s="4" t="s">
        <v>220</v>
      </c>
      <c r="F618" s="4" t="s">
        <v>62</v>
      </c>
      <c r="G618" s="4" t="s">
        <v>171</v>
      </c>
      <c r="H618" s="5" t="str">
        <f>HYPERLINK("https://www.airitibooks.com/Detail/Detail?PublicationID=P20180830044", "https://www.airitibooks.com/Detail/Detail?PublicationID=P20180830044")</f>
        <v>https://www.airitibooks.com/Detail/Detail?PublicationID=P20180830044</v>
      </c>
    </row>
    <row r="619" spans="1:8" ht="21" customHeight="1">
      <c r="A619" s="4" t="s">
        <v>2022</v>
      </c>
      <c r="B619" s="4" t="s">
        <v>2023</v>
      </c>
      <c r="C619" s="4" t="s">
        <v>203</v>
      </c>
      <c r="D619" s="4" t="s">
        <v>2024</v>
      </c>
      <c r="E619" s="4" t="s">
        <v>220</v>
      </c>
      <c r="F619" s="4" t="s">
        <v>62</v>
      </c>
      <c r="G619" s="4" t="s">
        <v>171</v>
      </c>
      <c r="H619" s="5" t="str">
        <f>HYPERLINK("https://www.airitibooks.com/Detail/Detail?PublicationID=P20180830045", "https://www.airitibooks.com/Detail/Detail?PublicationID=P20180830045")</f>
        <v>https://www.airitibooks.com/Detail/Detail?PublicationID=P20180830045</v>
      </c>
    </row>
    <row r="620" spans="1:8" ht="21" customHeight="1">
      <c r="A620" s="4" t="s">
        <v>2025</v>
      </c>
      <c r="B620" s="4" t="s">
        <v>2026</v>
      </c>
      <c r="C620" s="4" t="s">
        <v>530</v>
      </c>
      <c r="D620" s="4" t="s">
        <v>2027</v>
      </c>
      <c r="E620" s="4" t="s">
        <v>220</v>
      </c>
      <c r="F620" s="4" t="s">
        <v>153</v>
      </c>
      <c r="G620" s="4" t="s">
        <v>154</v>
      </c>
      <c r="H620" s="5" t="str">
        <f>HYPERLINK("https://www.airitibooks.com/Detail/Detail?PublicationID=P20180903004", "https://www.airitibooks.com/Detail/Detail?PublicationID=P20180903004")</f>
        <v>https://www.airitibooks.com/Detail/Detail?PublicationID=P20180903004</v>
      </c>
    </row>
    <row r="621" spans="1:8" ht="21" customHeight="1">
      <c r="A621" s="4" t="s">
        <v>2028</v>
      </c>
      <c r="B621" s="4" t="s">
        <v>2029</v>
      </c>
      <c r="C621" s="4" t="s">
        <v>2030</v>
      </c>
      <c r="D621" s="4" t="s">
        <v>2031</v>
      </c>
      <c r="E621" s="4" t="s">
        <v>127</v>
      </c>
      <c r="F621" s="4" t="s">
        <v>62</v>
      </c>
      <c r="G621" s="4" t="s">
        <v>171</v>
      </c>
      <c r="H621" s="5" t="str">
        <f>HYPERLINK("https://www.airitibooks.com/Detail/Detail?PublicationID=P20180910005", "https://www.airitibooks.com/Detail/Detail?PublicationID=P20180910005")</f>
        <v>https://www.airitibooks.com/Detail/Detail?PublicationID=P20180910005</v>
      </c>
    </row>
    <row r="622" spans="1:8" ht="21" customHeight="1">
      <c r="A622" s="4" t="s">
        <v>2032</v>
      </c>
      <c r="B622" s="4" t="s">
        <v>2033</v>
      </c>
      <c r="C622" s="4" t="s">
        <v>323</v>
      </c>
      <c r="D622" s="4" t="s">
        <v>123</v>
      </c>
      <c r="E622" s="4" t="s">
        <v>127</v>
      </c>
      <c r="F622" s="4" t="s">
        <v>153</v>
      </c>
      <c r="G622" s="4" t="s">
        <v>154</v>
      </c>
      <c r="H622" s="5" t="str">
        <f>HYPERLINK("https://www.airitibooks.com/Detail/Detail?PublicationID=P20180921007", "https://www.airitibooks.com/Detail/Detail?PublicationID=P20180921007")</f>
        <v>https://www.airitibooks.com/Detail/Detail?PublicationID=P20180921007</v>
      </c>
    </row>
    <row r="623" spans="1:8" ht="21" customHeight="1">
      <c r="A623" s="4" t="s">
        <v>2034</v>
      </c>
      <c r="B623" s="4" t="s">
        <v>2035</v>
      </c>
      <c r="C623" s="4" t="s">
        <v>335</v>
      </c>
      <c r="D623" s="4" t="s">
        <v>2036</v>
      </c>
      <c r="E623" s="4" t="s">
        <v>127</v>
      </c>
      <c r="F623" s="4" t="s">
        <v>192</v>
      </c>
      <c r="G623" s="4" t="s">
        <v>235</v>
      </c>
      <c r="H623" s="5" t="str">
        <f>HYPERLINK("https://www.airitibooks.com/Detail/Detail?PublicationID=P20181004081", "https://www.airitibooks.com/Detail/Detail?PublicationID=P20181004081")</f>
        <v>https://www.airitibooks.com/Detail/Detail?PublicationID=P20181004081</v>
      </c>
    </row>
    <row r="624" spans="1:8" ht="21" customHeight="1">
      <c r="A624" s="4" t="s">
        <v>2037</v>
      </c>
      <c r="B624" s="4" t="s">
        <v>2038</v>
      </c>
      <c r="C624" s="4" t="s">
        <v>335</v>
      </c>
      <c r="D624" s="4" t="s">
        <v>2036</v>
      </c>
      <c r="E624" s="4" t="s">
        <v>127</v>
      </c>
      <c r="F624" s="4" t="s">
        <v>192</v>
      </c>
      <c r="G624" s="4" t="s">
        <v>235</v>
      </c>
      <c r="H624" s="5" t="str">
        <f>HYPERLINK("https://www.airitibooks.com/Detail/Detail?PublicationID=P20181004082", "https://www.airitibooks.com/Detail/Detail?PublicationID=P20181004082")</f>
        <v>https://www.airitibooks.com/Detail/Detail?PublicationID=P20181004082</v>
      </c>
    </row>
    <row r="625" spans="1:8" ht="21" customHeight="1">
      <c r="A625" s="4" t="s">
        <v>2039</v>
      </c>
      <c r="B625" s="4" t="s">
        <v>2040</v>
      </c>
      <c r="C625" s="4" t="s">
        <v>2041</v>
      </c>
      <c r="D625" s="4" t="s">
        <v>123</v>
      </c>
      <c r="E625" s="4" t="s">
        <v>127</v>
      </c>
      <c r="F625" s="4" t="s">
        <v>226</v>
      </c>
      <c r="G625" s="4" t="s">
        <v>380</v>
      </c>
      <c r="H625" s="5" t="str">
        <f>HYPERLINK("https://www.airitibooks.com/Detail/Detail?PublicationID=P20181012138", "https://www.airitibooks.com/Detail/Detail?PublicationID=P20181012138")</f>
        <v>https://www.airitibooks.com/Detail/Detail?PublicationID=P20181012138</v>
      </c>
    </row>
    <row r="626" spans="1:8" ht="21" customHeight="1">
      <c r="A626" s="4" t="s">
        <v>2042</v>
      </c>
      <c r="B626" s="4" t="s">
        <v>2043</v>
      </c>
      <c r="C626" s="4" t="s">
        <v>453</v>
      </c>
      <c r="D626" s="4" t="s">
        <v>2044</v>
      </c>
      <c r="E626" s="4" t="s">
        <v>220</v>
      </c>
      <c r="F626" s="4" t="s">
        <v>142</v>
      </c>
      <c r="G626" s="4" t="s">
        <v>580</v>
      </c>
      <c r="H626" s="5" t="str">
        <f>HYPERLINK("https://www.airitibooks.com/Detail/Detail?PublicationID=P20181102023", "https://www.airitibooks.com/Detail/Detail?PublicationID=P20181102023")</f>
        <v>https://www.airitibooks.com/Detail/Detail?PublicationID=P20181102023</v>
      </c>
    </row>
    <row r="627" spans="1:8" ht="21" customHeight="1">
      <c r="A627" s="4" t="s">
        <v>2045</v>
      </c>
      <c r="B627" s="4" t="s">
        <v>2046</v>
      </c>
      <c r="C627" s="4" t="s">
        <v>357</v>
      </c>
      <c r="D627" s="4" t="s">
        <v>2047</v>
      </c>
      <c r="E627" s="4" t="s">
        <v>127</v>
      </c>
      <c r="F627" s="4" t="s">
        <v>62</v>
      </c>
      <c r="G627" s="4" t="s">
        <v>171</v>
      </c>
      <c r="H627" s="5" t="str">
        <f>HYPERLINK("https://www.airitibooks.com/Detail/Detail?PublicationID=P20181107001", "https://www.airitibooks.com/Detail/Detail?PublicationID=P20181107001")</f>
        <v>https://www.airitibooks.com/Detail/Detail?PublicationID=P20181107001</v>
      </c>
    </row>
    <row r="628" spans="1:8" ht="21" customHeight="1">
      <c r="A628" s="4" t="s">
        <v>2048</v>
      </c>
      <c r="B628" s="4" t="s">
        <v>2049</v>
      </c>
      <c r="C628" s="4" t="s">
        <v>203</v>
      </c>
      <c r="D628" s="4" t="s">
        <v>2050</v>
      </c>
      <c r="E628" s="4" t="s">
        <v>220</v>
      </c>
      <c r="F628" s="4" t="s">
        <v>62</v>
      </c>
      <c r="G628" s="4" t="s">
        <v>216</v>
      </c>
      <c r="H628" s="5" t="str">
        <f>HYPERLINK("https://www.airitibooks.com/Detail/Detail?PublicationID=P20181121003", "https://www.airitibooks.com/Detail/Detail?PublicationID=P20181121003")</f>
        <v>https://www.airitibooks.com/Detail/Detail?PublicationID=P20181121003</v>
      </c>
    </row>
    <row r="629" spans="1:8" ht="21" customHeight="1">
      <c r="A629" s="4" t="s">
        <v>2051</v>
      </c>
      <c r="B629" s="4" t="s">
        <v>2052</v>
      </c>
      <c r="C629" s="4" t="s">
        <v>2053</v>
      </c>
      <c r="D629" s="4" t="s">
        <v>2054</v>
      </c>
      <c r="E629" s="4" t="s">
        <v>127</v>
      </c>
      <c r="F629" s="4" t="s">
        <v>226</v>
      </c>
      <c r="G629" s="4" t="s">
        <v>247</v>
      </c>
      <c r="H629" s="5" t="str">
        <f>HYPERLINK("https://www.airitibooks.com/Detail/Detail?PublicationID=P20181127096", "https://www.airitibooks.com/Detail/Detail?PublicationID=P20181127096")</f>
        <v>https://www.airitibooks.com/Detail/Detail?PublicationID=P20181127096</v>
      </c>
    </row>
    <row r="630" spans="1:8" ht="21" customHeight="1">
      <c r="A630" s="4" t="s">
        <v>2055</v>
      </c>
      <c r="B630" s="4" t="s">
        <v>2056</v>
      </c>
      <c r="C630" s="4" t="s">
        <v>2053</v>
      </c>
      <c r="D630" s="4" t="s">
        <v>2057</v>
      </c>
      <c r="E630" s="4" t="s">
        <v>127</v>
      </c>
      <c r="F630" s="4" t="s">
        <v>226</v>
      </c>
      <c r="G630" s="4" t="s">
        <v>260</v>
      </c>
      <c r="H630" s="5" t="str">
        <f>HYPERLINK("https://www.airitibooks.com/Detail/Detail?PublicationID=P20181127097", "https://www.airitibooks.com/Detail/Detail?PublicationID=P20181127097")</f>
        <v>https://www.airitibooks.com/Detail/Detail?PublicationID=P20181127097</v>
      </c>
    </row>
    <row r="631" spans="1:8" ht="21" customHeight="1">
      <c r="A631" s="4" t="s">
        <v>2058</v>
      </c>
      <c r="B631" s="4" t="s">
        <v>2059</v>
      </c>
      <c r="C631" s="4" t="s">
        <v>2060</v>
      </c>
      <c r="D631" s="4" t="s">
        <v>2061</v>
      </c>
      <c r="E631" s="4" t="s">
        <v>127</v>
      </c>
      <c r="F631" s="4" t="s">
        <v>153</v>
      </c>
      <c r="G631" s="4" t="s">
        <v>154</v>
      </c>
      <c r="H631" s="5" t="str">
        <f>HYPERLINK("https://www.airitibooks.com/Detail/Detail?PublicationID=P20181130030", "https://www.airitibooks.com/Detail/Detail?PublicationID=P20181130030")</f>
        <v>https://www.airitibooks.com/Detail/Detail?PublicationID=P20181130030</v>
      </c>
    </row>
    <row r="632" spans="1:8" ht="21" customHeight="1">
      <c r="A632" s="4" t="s">
        <v>2062</v>
      </c>
      <c r="B632" s="4" t="s">
        <v>2063</v>
      </c>
      <c r="C632" s="4" t="s">
        <v>2053</v>
      </c>
      <c r="D632" s="4" t="s">
        <v>2064</v>
      </c>
      <c r="E632" s="4" t="s">
        <v>127</v>
      </c>
      <c r="F632" s="4" t="s">
        <v>226</v>
      </c>
      <c r="G632" s="4" t="s">
        <v>247</v>
      </c>
      <c r="H632" s="5" t="str">
        <f>HYPERLINK("https://www.airitibooks.com/Detail/Detail?PublicationID=P20181204011", "https://www.airitibooks.com/Detail/Detail?PublicationID=P20181204011")</f>
        <v>https://www.airitibooks.com/Detail/Detail?PublicationID=P20181204011</v>
      </c>
    </row>
    <row r="633" spans="1:8" ht="21" customHeight="1">
      <c r="A633" s="4" t="s">
        <v>2065</v>
      </c>
      <c r="B633" s="4" t="s">
        <v>2066</v>
      </c>
      <c r="C633" s="4" t="s">
        <v>2053</v>
      </c>
      <c r="D633" s="4" t="s">
        <v>2067</v>
      </c>
      <c r="E633" s="4" t="s">
        <v>127</v>
      </c>
      <c r="F633" s="4" t="s">
        <v>226</v>
      </c>
      <c r="G633" s="4" t="s">
        <v>380</v>
      </c>
      <c r="H633" s="5" t="str">
        <f>HYPERLINK("https://www.airitibooks.com/Detail/Detail?PublicationID=P20181204016", "https://www.airitibooks.com/Detail/Detail?PublicationID=P20181204016")</f>
        <v>https://www.airitibooks.com/Detail/Detail?PublicationID=P20181204016</v>
      </c>
    </row>
    <row r="634" spans="1:8" ht="21" customHeight="1">
      <c r="A634" s="4" t="s">
        <v>2068</v>
      </c>
      <c r="B634" s="4" t="s">
        <v>2069</v>
      </c>
      <c r="C634" s="4" t="s">
        <v>2053</v>
      </c>
      <c r="D634" s="4" t="s">
        <v>2070</v>
      </c>
      <c r="E634" s="4" t="s">
        <v>127</v>
      </c>
      <c r="F634" s="4" t="s">
        <v>226</v>
      </c>
      <c r="G634" s="4" t="s">
        <v>46</v>
      </c>
      <c r="H634" s="5" t="str">
        <f>HYPERLINK("https://www.airitibooks.com/Detail/Detail?PublicationID=P20181204033", "https://www.airitibooks.com/Detail/Detail?PublicationID=P20181204033")</f>
        <v>https://www.airitibooks.com/Detail/Detail?PublicationID=P20181204033</v>
      </c>
    </row>
    <row r="635" spans="1:8" ht="21" customHeight="1">
      <c r="A635" s="4" t="s">
        <v>2071</v>
      </c>
      <c r="B635" s="4" t="s">
        <v>2072</v>
      </c>
      <c r="C635" s="4" t="s">
        <v>2053</v>
      </c>
      <c r="D635" s="4" t="s">
        <v>123</v>
      </c>
      <c r="E635" s="4" t="s">
        <v>127</v>
      </c>
      <c r="F635" s="4" t="s">
        <v>319</v>
      </c>
      <c r="G635" s="4" t="s">
        <v>338</v>
      </c>
      <c r="H635" s="5" t="str">
        <f>HYPERLINK("https://www.airitibooks.com/Detail/Detail?PublicationID=P20181204056", "https://www.airitibooks.com/Detail/Detail?PublicationID=P20181204056")</f>
        <v>https://www.airitibooks.com/Detail/Detail?PublicationID=P20181204056</v>
      </c>
    </row>
    <row r="636" spans="1:8" ht="21" customHeight="1">
      <c r="A636" s="4" t="s">
        <v>2073</v>
      </c>
      <c r="B636" s="4" t="s">
        <v>2074</v>
      </c>
      <c r="C636" s="4" t="s">
        <v>2053</v>
      </c>
      <c r="D636" s="4" t="s">
        <v>2075</v>
      </c>
      <c r="E636" s="4" t="s">
        <v>127</v>
      </c>
      <c r="F636" s="4" t="s">
        <v>226</v>
      </c>
      <c r="G636" s="4" t="s">
        <v>264</v>
      </c>
      <c r="H636" s="5" t="str">
        <f>HYPERLINK("https://www.airitibooks.com/Detail/Detail?PublicationID=P20181204083", "https://www.airitibooks.com/Detail/Detail?PublicationID=P20181204083")</f>
        <v>https://www.airitibooks.com/Detail/Detail?PublicationID=P20181204083</v>
      </c>
    </row>
    <row r="637" spans="1:8" ht="21" customHeight="1">
      <c r="A637" s="4" t="s">
        <v>2076</v>
      </c>
      <c r="B637" s="4" t="s">
        <v>2077</v>
      </c>
      <c r="C637" s="4" t="s">
        <v>2053</v>
      </c>
      <c r="D637" s="4" t="s">
        <v>2078</v>
      </c>
      <c r="E637" s="4" t="s">
        <v>127</v>
      </c>
      <c r="F637" s="4" t="s">
        <v>226</v>
      </c>
      <c r="G637" s="4" t="s">
        <v>842</v>
      </c>
      <c r="H637" s="5" t="str">
        <f>HYPERLINK("https://www.airitibooks.com/Detail/Detail?PublicationID=P20181204100", "https://www.airitibooks.com/Detail/Detail?PublicationID=P20181204100")</f>
        <v>https://www.airitibooks.com/Detail/Detail?PublicationID=P20181204100</v>
      </c>
    </row>
    <row r="638" spans="1:8" ht="21" customHeight="1">
      <c r="A638" s="4" t="s">
        <v>2079</v>
      </c>
      <c r="B638" s="4" t="s">
        <v>2080</v>
      </c>
      <c r="C638" s="4" t="s">
        <v>2081</v>
      </c>
      <c r="D638" s="4" t="s">
        <v>123</v>
      </c>
      <c r="E638" s="4" t="s">
        <v>220</v>
      </c>
      <c r="F638" s="4" t="s">
        <v>62</v>
      </c>
      <c r="G638" s="4" t="s">
        <v>299</v>
      </c>
      <c r="H638" s="5" t="str">
        <f>HYPERLINK("https://www.airitibooks.com/Detail/Detail?PublicationID=P20181221055", "https://www.airitibooks.com/Detail/Detail?PublicationID=P20181221055")</f>
        <v>https://www.airitibooks.com/Detail/Detail?PublicationID=P20181221055</v>
      </c>
    </row>
    <row r="639" spans="1:8" ht="21" customHeight="1">
      <c r="A639" s="4" t="s">
        <v>2082</v>
      </c>
      <c r="B639" s="4" t="s">
        <v>2083</v>
      </c>
      <c r="C639" s="4" t="s">
        <v>2084</v>
      </c>
      <c r="D639" s="4" t="s">
        <v>2085</v>
      </c>
      <c r="E639" s="4" t="s">
        <v>127</v>
      </c>
      <c r="F639" s="4" t="s">
        <v>142</v>
      </c>
      <c r="G639" s="4" t="s">
        <v>167</v>
      </c>
      <c r="H639" s="5" t="str">
        <f>HYPERLINK("https://www.airitibooks.com/Detail/Detail?PublicationID=P20181224048", "https://www.airitibooks.com/Detail/Detail?PublicationID=P20181224048")</f>
        <v>https://www.airitibooks.com/Detail/Detail?PublicationID=P20181224048</v>
      </c>
    </row>
    <row r="640" spans="1:8" ht="21" customHeight="1">
      <c r="A640" s="4" t="s">
        <v>2086</v>
      </c>
      <c r="B640" s="4" t="s">
        <v>2087</v>
      </c>
      <c r="C640" s="4" t="s">
        <v>2084</v>
      </c>
      <c r="D640" s="4" t="s">
        <v>83</v>
      </c>
      <c r="E640" s="4" t="s">
        <v>127</v>
      </c>
      <c r="F640" s="4" t="s">
        <v>142</v>
      </c>
      <c r="G640" s="4" t="s">
        <v>167</v>
      </c>
      <c r="H640" s="5" t="str">
        <f>HYPERLINK("https://www.airitibooks.com/Detail/Detail?PublicationID=P20181224049", "https://www.airitibooks.com/Detail/Detail?PublicationID=P20181224049")</f>
        <v>https://www.airitibooks.com/Detail/Detail?PublicationID=P20181224049</v>
      </c>
    </row>
    <row r="641" spans="1:8" ht="21" customHeight="1">
      <c r="A641" s="4" t="s">
        <v>2088</v>
      </c>
      <c r="B641" s="4" t="s">
        <v>2089</v>
      </c>
      <c r="C641" s="4" t="s">
        <v>397</v>
      </c>
      <c r="D641" s="4" t="s">
        <v>2090</v>
      </c>
      <c r="E641" s="4" t="s">
        <v>220</v>
      </c>
      <c r="F641" s="4" t="s">
        <v>128</v>
      </c>
      <c r="G641" s="4" t="s">
        <v>129</v>
      </c>
      <c r="H641" s="5" t="str">
        <f>HYPERLINK("https://www.airitibooks.com/Detail/Detail?PublicationID=P20181225050", "https://www.airitibooks.com/Detail/Detail?PublicationID=P20181225050")</f>
        <v>https://www.airitibooks.com/Detail/Detail?PublicationID=P20181225050</v>
      </c>
    </row>
    <row r="642" spans="1:8" ht="21" customHeight="1">
      <c r="A642" s="4" t="s">
        <v>2091</v>
      </c>
      <c r="B642" s="4" t="s">
        <v>2092</v>
      </c>
      <c r="C642" s="4" t="s">
        <v>397</v>
      </c>
      <c r="D642" s="4" t="s">
        <v>2093</v>
      </c>
      <c r="E642" s="4" t="s">
        <v>220</v>
      </c>
      <c r="F642" s="4" t="s">
        <v>128</v>
      </c>
      <c r="G642" s="4" t="s">
        <v>129</v>
      </c>
      <c r="H642" s="5" t="str">
        <f>HYPERLINK("https://www.airitibooks.com/Detail/Detail?PublicationID=P20181225063", "https://www.airitibooks.com/Detail/Detail?PublicationID=P20181225063")</f>
        <v>https://www.airitibooks.com/Detail/Detail?PublicationID=P20181225063</v>
      </c>
    </row>
    <row r="643" spans="1:8" ht="21" customHeight="1">
      <c r="A643" s="4" t="s">
        <v>2094</v>
      </c>
      <c r="B643" s="4" t="s">
        <v>2095</v>
      </c>
      <c r="C643" s="4" t="s">
        <v>397</v>
      </c>
      <c r="D643" s="4" t="s">
        <v>2096</v>
      </c>
      <c r="E643" s="4" t="s">
        <v>220</v>
      </c>
      <c r="F643" s="4" t="s">
        <v>226</v>
      </c>
      <c r="G643" s="4" t="s">
        <v>264</v>
      </c>
      <c r="H643" s="5" t="str">
        <f>HYPERLINK("https://www.airitibooks.com/Detail/Detail?PublicationID=P20181225071", "https://www.airitibooks.com/Detail/Detail?PublicationID=P20181225071")</f>
        <v>https://www.airitibooks.com/Detail/Detail?PublicationID=P20181225071</v>
      </c>
    </row>
    <row r="644" spans="1:8" ht="21" customHeight="1">
      <c r="A644" s="4" t="s">
        <v>2097</v>
      </c>
      <c r="B644" s="4" t="s">
        <v>2098</v>
      </c>
      <c r="C644" s="4" t="s">
        <v>2099</v>
      </c>
      <c r="D644" s="4" t="s">
        <v>2100</v>
      </c>
      <c r="E644" s="4" t="s">
        <v>220</v>
      </c>
      <c r="F644" s="4" t="s">
        <v>62</v>
      </c>
      <c r="G644" s="4" t="s">
        <v>216</v>
      </c>
      <c r="H644" s="5" t="str">
        <f>HYPERLINK("https://www.airitibooks.com/Detail/Detail?PublicationID=P20190116012", "https://www.airitibooks.com/Detail/Detail?PublicationID=P20190116012")</f>
        <v>https://www.airitibooks.com/Detail/Detail?PublicationID=P20190116012</v>
      </c>
    </row>
    <row r="645" spans="1:8" ht="21" customHeight="1">
      <c r="A645" s="4" t="s">
        <v>2101</v>
      </c>
      <c r="B645" s="4" t="s">
        <v>2102</v>
      </c>
      <c r="C645" s="4" t="s">
        <v>2099</v>
      </c>
      <c r="D645" s="4" t="s">
        <v>2100</v>
      </c>
      <c r="E645" s="4" t="s">
        <v>220</v>
      </c>
      <c r="F645" s="4" t="s">
        <v>62</v>
      </c>
      <c r="G645" s="4" t="s">
        <v>216</v>
      </c>
      <c r="H645" s="5" t="str">
        <f>HYPERLINK("https://www.airitibooks.com/Detail/Detail?PublicationID=P20190116014", "https://www.airitibooks.com/Detail/Detail?PublicationID=P20190116014")</f>
        <v>https://www.airitibooks.com/Detail/Detail?PublicationID=P20190116014</v>
      </c>
    </row>
    <row r="646" spans="1:8" ht="21" customHeight="1">
      <c r="A646" s="4" t="s">
        <v>2103</v>
      </c>
      <c r="B646" s="4" t="s">
        <v>2104</v>
      </c>
      <c r="C646" s="4" t="s">
        <v>414</v>
      </c>
      <c r="D646" s="4" t="s">
        <v>2105</v>
      </c>
      <c r="E646" s="4" t="s">
        <v>127</v>
      </c>
      <c r="F646" s="4" t="s">
        <v>142</v>
      </c>
      <c r="G646" s="4" t="s">
        <v>407</v>
      </c>
      <c r="H646" s="5" t="str">
        <f>HYPERLINK("https://www.airitibooks.com/Detail/Detail?PublicationID=P20190214003", "https://www.airitibooks.com/Detail/Detail?PublicationID=P20190214003")</f>
        <v>https://www.airitibooks.com/Detail/Detail?PublicationID=P20190214003</v>
      </c>
    </row>
    <row r="647" spans="1:8" ht="21" customHeight="1">
      <c r="A647" s="4" t="s">
        <v>2106</v>
      </c>
      <c r="B647" s="4" t="s">
        <v>2107</v>
      </c>
      <c r="C647" s="4" t="s">
        <v>414</v>
      </c>
      <c r="D647" s="4" t="s">
        <v>418</v>
      </c>
      <c r="E647" s="4" t="s">
        <v>127</v>
      </c>
      <c r="F647" s="4" t="s">
        <v>142</v>
      </c>
      <c r="G647" s="4" t="s">
        <v>407</v>
      </c>
      <c r="H647" s="5" t="str">
        <f>HYPERLINK("https://www.airitibooks.com/Detail/Detail?PublicationID=P20190214004", "https://www.airitibooks.com/Detail/Detail?PublicationID=P20190214004")</f>
        <v>https://www.airitibooks.com/Detail/Detail?PublicationID=P20190214004</v>
      </c>
    </row>
    <row r="648" spans="1:8" ht="21" customHeight="1">
      <c r="A648" s="4" t="s">
        <v>2108</v>
      </c>
      <c r="B648" s="4" t="s">
        <v>2109</v>
      </c>
      <c r="C648" s="4" t="s">
        <v>443</v>
      </c>
      <c r="D648" s="4" t="s">
        <v>2110</v>
      </c>
      <c r="E648" s="4" t="s">
        <v>220</v>
      </c>
      <c r="F648" s="4" t="s">
        <v>62</v>
      </c>
      <c r="G648" s="4" t="s">
        <v>171</v>
      </c>
      <c r="H648" s="5" t="str">
        <f>HYPERLINK("https://www.airitibooks.com/Detail/Detail?PublicationID=P20190214015", "https://www.airitibooks.com/Detail/Detail?PublicationID=P20190214015")</f>
        <v>https://www.airitibooks.com/Detail/Detail?PublicationID=P20190214015</v>
      </c>
    </row>
    <row r="649" spans="1:8" ht="21" customHeight="1">
      <c r="A649" s="4" t="s">
        <v>2111</v>
      </c>
      <c r="B649" s="4" t="s">
        <v>2112</v>
      </c>
      <c r="C649" s="4" t="s">
        <v>443</v>
      </c>
      <c r="D649" s="4" t="s">
        <v>2113</v>
      </c>
      <c r="E649" s="4" t="s">
        <v>220</v>
      </c>
      <c r="F649" s="4" t="s">
        <v>133</v>
      </c>
      <c r="G649" s="4" t="s">
        <v>221</v>
      </c>
      <c r="H649" s="5" t="str">
        <f>HYPERLINK("https://www.airitibooks.com/Detail/Detail?PublicationID=P20190214016", "https://www.airitibooks.com/Detail/Detail?PublicationID=P20190214016")</f>
        <v>https://www.airitibooks.com/Detail/Detail?PublicationID=P20190214016</v>
      </c>
    </row>
    <row r="650" spans="1:8" ht="21" customHeight="1">
      <c r="A650" s="4" t="s">
        <v>2114</v>
      </c>
      <c r="B650" s="4" t="s">
        <v>2115</v>
      </c>
      <c r="C650" s="4" t="s">
        <v>439</v>
      </c>
      <c r="D650" s="4" t="s">
        <v>2116</v>
      </c>
      <c r="E650" s="4" t="s">
        <v>220</v>
      </c>
      <c r="F650" s="4" t="s">
        <v>62</v>
      </c>
      <c r="G650" s="4" t="s">
        <v>216</v>
      </c>
      <c r="H650" s="5" t="str">
        <f>HYPERLINK("https://www.airitibooks.com/Detail/Detail?PublicationID=P20190214025", "https://www.airitibooks.com/Detail/Detail?PublicationID=P20190214025")</f>
        <v>https://www.airitibooks.com/Detail/Detail?PublicationID=P20190214025</v>
      </c>
    </row>
    <row r="651" spans="1:8" ht="21" customHeight="1">
      <c r="A651" s="4" t="s">
        <v>2117</v>
      </c>
      <c r="B651" s="4" t="s">
        <v>2118</v>
      </c>
      <c r="C651" s="4" t="s">
        <v>439</v>
      </c>
      <c r="D651" s="4" t="s">
        <v>2119</v>
      </c>
      <c r="E651" s="4" t="s">
        <v>220</v>
      </c>
      <c r="F651" s="4" t="s">
        <v>62</v>
      </c>
      <c r="G651" s="4" t="s">
        <v>171</v>
      </c>
      <c r="H651" s="5" t="str">
        <f>HYPERLINK("https://www.airitibooks.com/Detail/Detail?PublicationID=P20190214032", "https://www.airitibooks.com/Detail/Detail?PublicationID=P20190214032")</f>
        <v>https://www.airitibooks.com/Detail/Detail?PublicationID=P20190214032</v>
      </c>
    </row>
    <row r="652" spans="1:8" ht="21" customHeight="1">
      <c r="A652" s="4" t="s">
        <v>2120</v>
      </c>
      <c r="B652" s="4" t="s">
        <v>2121</v>
      </c>
      <c r="C652" s="4" t="s">
        <v>414</v>
      </c>
      <c r="D652" s="4" t="s">
        <v>2122</v>
      </c>
      <c r="E652" s="4" t="s">
        <v>127</v>
      </c>
      <c r="F652" s="4" t="s">
        <v>133</v>
      </c>
      <c r="G652" s="4" t="s">
        <v>221</v>
      </c>
      <c r="H652" s="5" t="str">
        <f>HYPERLINK("https://www.airitibooks.com/Detail/Detail?PublicationID=P20190214050", "https://www.airitibooks.com/Detail/Detail?PublicationID=P20190214050")</f>
        <v>https://www.airitibooks.com/Detail/Detail?PublicationID=P20190214050</v>
      </c>
    </row>
    <row r="653" spans="1:8" ht="21" customHeight="1">
      <c r="A653" s="4" t="s">
        <v>2123</v>
      </c>
      <c r="B653" s="4" t="s">
        <v>2124</v>
      </c>
      <c r="C653" s="4" t="s">
        <v>2125</v>
      </c>
      <c r="D653" s="4" t="s">
        <v>2126</v>
      </c>
      <c r="E653" s="4" t="s">
        <v>220</v>
      </c>
      <c r="F653" s="4" t="s">
        <v>226</v>
      </c>
      <c r="G653" s="4" t="s">
        <v>46</v>
      </c>
      <c r="H653" s="5" t="str">
        <f>HYPERLINK("https://www.airitibooks.com/Detail/Detail?PublicationID=P20190218001", "https://www.airitibooks.com/Detail/Detail?PublicationID=P20190218001")</f>
        <v>https://www.airitibooks.com/Detail/Detail?PublicationID=P20190218001</v>
      </c>
    </row>
    <row r="654" spans="1:8" ht="21" customHeight="1">
      <c r="A654" s="4" t="s">
        <v>2127</v>
      </c>
      <c r="B654" s="4" t="s">
        <v>2128</v>
      </c>
      <c r="C654" s="4" t="s">
        <v>464</v>
      </c>
      <c r="D654" s="4" t="s">
        <v>2129</v>
      </c>
      <c r="E654" s="4" t="s">
        <v>220</v>
      </c>
      <c r="F654" s="4" t="s">
        <v>153</v>
      </c>
      <c r="G654" s="4" t="s">
        <v>154</v>
      </c>
      <c r="H654" s="5" t="str">
        <f>HYPERLINK("https://www.airitibooks.com/Detail/Detail?PublicationID=P20190218037", "https://www.airitibooks.com/Detail/Detail?PublicationID=P20190218037")</f>
        <v>https://www.airitibooks.com/Detail/Detail?PublicationID=P20190218037</v>
      </c>
    </row>
    <row r="655" spans="1:8" ht="21" customHeight="1">
      <c r="A655" s="4" t="s">
        <v>2130</v>
      </c>
      <c r="B655" s="4" t="s">
        <v>2131</v>
      </c>
      <c r="C655" s="4" t="s">
        <v>2132</v>
      </c>
      <c r="D655" s="4" t="s">
        <v>2133</v>
      </c>
      <c r="E655" s="4" t="s">
        <v>220</v>
      </c>
      <c r="F655" s="4" t="s">
        <v>192</v>
      </c>
      <c r="G655" s="4" t="s">
        <v>235</v>
      </c>
      <c r="H655" s="5" t="str">
        <f>HYPERLINK("https://www.airitibooks.com/Detail/Detail?PublicationID=P20190218077", "https://www.airitibooks.com/Detail/Detail?PublicationID=P20190218077")</f>
        <v>https://www.airitibooks.com/Detail/Detail?PublicationID=P20190218077</v>
      </c>
    </row>
    <row r="656" spans="1:8" ht="21" customHeight="1">
      <c r="A656" s="4" t="s">
        <v>2134</v>
      </c>
      <c r="B656" s="4" t="s">
        <v>2135</v>
      </c>
      <c r="C656" s="4" t="s">
        <v>710</v>
      </c>
      <c r="D656" s="4" t="s">
        <v>123</v>
      </c>
      <c r="E656" s="4" t="s">
        <v>220</v>
      </c>
      <c r="F656" s="4" t="s">
        <v>142</v>
      </c>
      <c r="G656" s="4" t="s">
        <v>407</v>
      </c>
      <c r="H656" s="5" t="str">
        <f>HYPERLINK("https://www.airitibooks.com/Detail/Detail?PublicationID=P20190220002", "https://www.airitibooks.com/Detail/Detail?PublicationID=P20190220002")</f>
        <v>https://www.airitibooks.com/Detail/Detail?PublicationID=P20190220002</v>
      </c>
    </row>
    <row r="657" spans="1:8" ht="21" customHeight="1">
      <c r="A657" s="4" t="s">
        <v>2136</v>
      </c>
      <c r="B657" s="4" t="s">
        <v>2137</v>
      </c>
      <c r="C657" s="4" t="s">
        <v>710</v>
      </c>
      <c r="D657" s="4" t="s">
        <v>123</v>
      </c>
      <c r="E657" s="4" t="s">
        <v>220</v>
      </c>
      <c r="F657" s="4" t="s">
        <v>142</v>
      </c>
      <c r="G657" s="4" t="s">
        <v>407</v>
      </c>
      <c r="H657" s="5" t="str">
        <f>HYPERLINK("https://www.airitibooks.com/Detail/Detail?PublicationID=P20190220003", "https://www.airitibooks.com/Detail/Detail?PublicationID=P20190220003")</f>
        <v>https://www.airitibooks.com/Detail/Detail?PublicationID=P20190220003</v>
      </c>
    </row>
    <row r="658" spans="1:8" ht="21" customHeight="1">
      <c r="A658" s="4" t="s">
        <v>2138</v>
      </c>
      <c r="B658" s="4" t="s">
        <v>2139</v>
      </c>
      <c r="C658" s="4" t="s">
        <v>480</v>
      </c>
      <c r="D658" s="4" t="s">
        <v>2140</v>
      </c>
      <c r="E658" s="4" t="s">
        <v>220</v>
      </c>
      <c r="F658" s="4" t="s">
        <v>62</v>
      </c>
      <c r="G658" s="4" t="s">
        <v>216</v>
      </c>
      <c r="H658" s="5" t="str">
        <f>HYPERLINK("https://www.airitibooks.com/Detail/Detail?PublicationID=P20190220004", "https://www.airitibooks.com/Detail/Detail?PublicationID=P20190220004")</f>
        <v>https://www.airitibooks.com/Detail/Detail?PublicationID=P20190220004</v>
      </c>
    </row>
    <row r="659" spans="1:8" ht="21" customHeight="1">
      <c r="A659" s="4" t="s">
        <v>2141</v>
      </c>
      <c r="B659" s="4" t="s">
        <v>2142</v>
      </c>
      <c r="C659" s="4" t="s">
        <v>480</v>
      </c>
      <c r="D659" s="4" t="s">
        <v>481</v>
      </c>
      <c r="E659" s="4" t="s">
        <v>220</v>
      </c>
      <c r="F659" s="4" t="s">
        <v>62</v>
      </c>
      <c r="G659" s="4" t="s">
        <v>216</v>
      </c>
      <c r="H659" s="5" t="str">
        <f>HYPERLINK("https://www.airitibooks.com/Detail/Detail?PublicationID=P20190220006", "https://www.airitibooks.com/Detail/Detail?PublicationID=P20190220006")</f>
        <v>https://www.airitibooks.com/Detail/Detail?PublicationID=P20190220006</v>
      </c>
    </row>
    <row r="660" spans="1:8" ht="21" customHeight="1">
      <c r="A660" s="4" t="s">
        <v>2143</v>
      </c>
      <c r="B660" s="4" t="s">
        <v>2144</v>
      </c>
      <c r="C660" s="4" t="s">
        <v>480</v>
      </c>
      <c r="D660" s="4" t="s">
        <v>2145</v>
      </c>
      <c r="E660" s="4" t="s">
        <v>220</v>
      </c>
      <c r="F660" s="4" t="s">
        <v>62</v>
      </c>
      <c r="G660" s="4" t="s">
        <v>216</v>
      </c>
      <c r="H660" s="5" t="str">
        <f>HYPERLINK("https://www.airitibooks.com/Detail/Detail?PublicationID=P20190220013", "https://www.airitibooks.com/Detail/Detail?PublicationID=P20190220013")</f>
        <v>https://www.airitibooks.com/Detail/Detail?PublicationID=P20190220013</v>
      </c>
    </row>
    <row r="661" spans="1:8" ht="21" customHeight="1">
      <c r="A661" s="4" t="s">
        <v>2146</v>
      </c>
      <c r="B661" s="4" t="s">
        <v>2147</v>
      </c>
      <c r="C661" s="4" t="s">
        <v>170</v>
      </c>
      <c r="D661" s="4" t="s">
        <v>2148</v>
      </c>
      <c r="E661" s="4" t="s">
        <v>220</v>
      </c>
      <c r="F661" s="4" t="s">
        <v>62</v>
      </c>
      <c r="G661" s="4" t="s">
        <v>138</v>
      </c>
      <c r="H661" s="5" t="str">
        <f>HYPERLINK("https://www.airitibooks.com/Detail/Detail?PublicationID=P20190220016", "https://www.airitibooks.com/Detail/Detail?PublicationID=P20190220016")</f>
        <v>https://www.airitibooks.com/Detail/Detail?PublicationID=P20190220016</v>
      </c>
    </row>
    <row r="662" spans="1:8" ht="21" customHeight="1">
      <c r="A662" s="4" t="s">
        <v>2149</v>
      </c>
      <c r="B662" s="4" t="s">
        <v>2150</v>
      </c>
      <c r="C662" s="4" t="s">
        <v>710</v>
      </c>
      <c r="D662" s="4" t="s">
        <v>2151</v>
      </c>
      <c r="E662" s="4" t="s">
        <v>220</v>
      </c>
      <c r="F662" s="4" t="s">
        <v>142</v>
      </c>
      <c r="G662" s="4" t="s">
        <v>407</v>
      </c>
      <c r="H662" s="5" t="str">
        <f>HYPERLINK("https://www.airitibooks.com/Detail/Detail?PublicationID=P20190220017", "https://www.airitibooks.com/Detail/Detail?PublicationID=P20190220017")</f>
        <v>https://www.airitibooks.com/Detail/Detail?PublicationID=P20190220017</v>
      </c>
    </row>
    <row r="663" spans="1:8" ht="21" customHeight="1">
      <c r="A663" s="4" t="s">
        <v>2152</v>
      </c>
      <c r="B663" s="4" t="s">
        <v>2153</v>
      </c>
      <c r="C663" s="4" t="s">
        <v>487</v>
      </c>
      <c r="D663" s="4" t="s">
        <v>2154</v>
      </c>
      <c r="E663" s="4" t="s">
        <v>127</v>
      </c>
      <c r="F663" s="4" t="s">
        <v>153</v>
      </c>
      <c r="G663" s="4" t="s">
        <v>182</v>
      </c>
      <c r="H663" s="5" t="str">
        <f>HYPERLINK("https://www.airitibooks.com/Detail/Detail?PublicationID=P20190220030", "https://www.airitibooks.com/Detail/Detail?PublicationID=P20190220030")</f>
        <v>https://www.airitibooks.com/Detail/Detail?PublicationID=P20190220030</v>
      </c>
    </row>
    <row r="664" spans="1:8" ht="21" customHeight="1">
      <c r="A664" s="4" t="s">
        <v>2155</v>
      </c>
      <c r="B664" s="4" t="s">
        <v>2156</v>
      </c>
      <c r="C664" s="4" t="s">
        <v>1921</v>
      </c>
      <c r="D664" s="4" t="s">
        <v>2157</v>
      </c>
      <c r="E664" s="4" t="s">
        <v>220</v>
      </c>
      <c r="F664" s="4" t="s">
        <v>62</v>
      </c>
      <c r="G664" s="4" t="s">
        <v>171</v>
      </c>
      <c r="H664" s="5" t="str">
        <f>HYPERLINK("https://www.airitibooks.com/Detail/Detail?PublicationID=P20190220040", "https://www.airitibooks.com/Detail/Detail?PublicationID=P20190220040")</f>
        <v>https://www.airitibooks.com/Detail/Detail?PublicationID=P20190220040</v>
      </c>
    </row>
    <row r="665" spans="1:8" ht="21" customHeight="1">
      <c r="A665" s="4" t="s">
        <v>2158</v>
      </c>
      <c r="B665" s="4" t="s">
        <v>2159</v>
      </c>
      <c r="C665" s="4" t="s">
        <v>457</v>
      </c>
      <c r="D665" s="4" t="s">
        <v>2160</v>
      </c>
      <c r="E665" s="4" t="s">
        <v>220</v>
      </c>
      <c r="F665" s="4" t="s">
        <v>765</v>
      </c>
      <c r="G665" s="4" t="s">
        <v>2161</v>
      </c>
      <c r="H665" s="5" t="str">
        <f>HYPERLINK("https://www.airitibooks.com/Detail/Detail?PublicationID=P20190220075", "https://www.airitibooks.com/Detail/Detail?PublicationID=P20190220075")</f>
        <v>https://www.airitibooks.com/Detail/Detail?PublicationID=P20190220075</v>
      </c>
    </row>
    <row r="666" spans="1:8" ht="21" customHeight="1">
      <c r="A666" s="4" t="s">
        <v>2162</v>
      </c>
      <c r="B666" s="4" t="s">
        <v>2163</v>
      </c>
      <c r="C666" s="4" t="s">
        <v>515</v>
      </c>
      <c r="D666" s="4" t="s">
        <v>2164</v>
      </c>
      <c r="E666" s="4" t="s">
        <v>127</v>
      </c>
      <c r="F666" s="4" t="s">
        <v>142</v>
      </c>
      <c r="G666" s="4" t="s">
        <v>167</v>
      </c>
      <c r="H666" s="5" t="str">
        <f>HYPERLINK("https://www.airitibooks.com/Detail/Detail?PublicationID=P20190220152", "https://www.airitibooks.com/Detail/Detail?PublicationID=P20190220152")</f>
        <v>https://www.airitibooks.com/Detail/Detail?PublicationID=P20190220152</v>
      </c>
    </row>
    <row r="667" spans="1:8" ht="21" customHeight="1">
      <c r="A667" s="4" t="s">
        <v>2165</v>
      </c>
      <c r="B667" s="4" t="s">
        <v>2166</v>
      </c>
      <c r="C667" s="4" t="s">
        <v>515</v>
      </c>
      <c r="D667" s="4" t="s">
        <v>2167</v>
      </c>
      <c r="E667" s="4" t="s">
        <v>220</v>
      </c>
      <c r="F667" s="4" t="s">
        <v>142</v>
      </c>
      <c r="G667" s="4" t="s">
        <v>1737</v>
      </c>
      <c r="H667" s="5" t="str">
        <f>HYPERLINK("https://www.airitibooks.com/Detail/Detail?PublicationID=P20190221075", "https://www.airitibooks.com/Detail/Detail?PublicationID=P20190221075")</f>
        <v>https://www.airitibooks.com/Detail/Detail?PublicationID=P20190221075</v>
      </c>
    </row>
    <row r="668" spans="1:8" ht="21" customHeight="1">
      <c r="A668" s="4" t="s">
        <v>2168</v>
      </c>
      <c r="B668" s="4" t="s">
        <v>2169</v>
      </c>
      <c r="C668" s="4" t="s">
        <v>439</v>
      </c>
      <c r="D668" s="4" t="s">
        <v>2170</v>
      </c>
      <c r="E668" s="4" t="s">
        <v>127</v>
      </c>
      <c r="F668" s="4" t="s">
        <v>62</v>
      </c>
      <c r="G668" s="4" t="s">
        <v>216</v>
      </c>
      <c r="H668" s="5" t="str">
        <f>HYPERLINK("https://www.airitibooks.com/Detail/Detail?PublicationID=P20190222057", "https://www.airitibooks.com/Detail/Detail?PublicationID=P20190222057")</f>
        <v>https://www.airitibooks.com/Detail/Detail?PublicationID=P20190222057</v>
      </c>
    </row>
    <row r="669" spans="1:8" ht="21" customHeight="1">
      <c r="A669" s="4" t="s">
        <v>2171</v>
      </c>
      <c r="B669" s="4" t="s">
        <v>2172</v>
      </c>
      <c r="C669" s="4" t="s">
        <v>439</v>
      </c>
      <c r="D669" s="4" t="s">
        <v>2173</v>
      </c>
      <c r="E669" s="4" t="s">
        <v>127</v>
      </c>
      <c r="F669" s="4" t="s">
        <v>62</v>
      </c>
      <c r="G669" s="4" t="s">
        <v>171</v>
      </c>
      <c r="H669" s="5" t="str">
        <f>HYPERLINK("https://www.airitibooks.com/Detail/Detail?PublicationID=P20190222058", "https://www.airitibooks.com/Detail/Detail?PublicationID=P20190222058")</f>
        <v>https://www.airitibooks.com/Detail/Detail?PublicationID=P20190222058</v>
      </c>
    </row>
    <row r="670" spans="1:8" ht="21" customHeight="1">
      <c r="A670" s="4" t="s">
        <v>2174</v>
      </c>
      <c r="B670" s="4" t="s">
        <v>2175</v>
      </c>
      <c r="C670" s="4" t="s">
        <v>507</v>
      </c>
      <c r="D670" s="4" t="s">
        <v>2176</v>
      </c>
      <c r="E670" s="4" t="s">
        <v>406</v>
      </c>
      <c r="F670" s="4" t="s">
        <v>62</v>
      </c>
      <c r="G670" s="4" t="s">
        <v>171</v>
      </c>
      <c r="H670" s="5" t="str">
        <f>HYPERLINK("https://www.airitibooks.com/Detail/Detail?PublicationID=P20190304024", "https://www.airitibooks.com/Detail/Detail?PublicationID=P20190304024")</f>
        <v>https://www.airitibooks.com/Detail/Detail?PublicationID=P20190304024</v>
      </c>
    </row>
    <row r="671" spans="1:8" ht="21" customHeight="1">
      <c r="A671" s="4" t="s">
        <v>2177</v>
      </c>
      <c r="B671" s="4" t="s">
        <v>2178</v>
      </c>
      <c r="C671" s="4" t="s">
        <v>507</v>
      </c>
      <c r="D671" s="4" t="s">
        <v>2179</v>
      </c>
      <c r="E671" s="4" t="s">
        <v>406</v>
      </c>
      <c r="F671" s="4" t="s">
        <v>62</v>
      </c>
      <c r="G671" s="4" t="s">
        <v>171</v>
      </c>
      <c r="H671" s="5" t="str">
        <f>HYPERLINK("https://www.airitibooks.com/Detail/Detail?PublicationID=P20190304025", "https://www.airitibooks.com/Detail/Detail?PublicationID=P20190304025")</f>
        <v>https://www.airitibooks.com/Detail/Detail?PublicationID=P20190304025</v>
      </c>
    </row>
    <row r="672" spans="1:8" ht="21" customHeight="1">
      <c r="A672" s="4" t="s">
        <v>2180</v>
      </c>
      <c r="B672" s="4" t="s">
        <v>2181</v>
      </c>
      <c r="C672" s="4" t="s">
        <v>2182</v>
      </c>
      <c r="D672" s="4" t="s">
        <v>2183</v>
      </c>
      <c r="E672" s="4" t="s">
        <v>220</v>
      </c>
      <c r="F672" s="4" t="s">
        <v>192</v>
      </c>
      <c r="G672" s="4" t="s">
        <v>235</v>
      </c>
      <c r="H672" s="5" t="str">
        <f>HYPERLINK("https://www.airitibooks.com/Detail/Detail?PublicationID=P20190307007", "https://www.airitibooks.com/Detail/Detail?PublicationID=P20190307007")</f>
        <v>https://www.airitibooks.com/Detail/Detail?PublicationID=P20190307007</v>
      </c>
    </row>
    <row r="673" spans="1:8" ht="21" customHeight="1">
      <c r="A673" s="4" t="s">
        <v>2184</v>
      </c>
      <c r="B673" s="4" t="s">
        <v>2185</v>
      </c>
      <c r="C673" s="4" t="s">
        <v>2182</v>
      </c>
      <c r="D673" s="4" t="s">
        <v>2186</v>
      </c>
      <c r="E673" s="4" t="s">
        <v>220</v>
      </c>
      <c r="F673" s="4" t="s">
        <v>192</v>
      </c>
      <c r="G673" s="4" t="s">
        <v>235</v>
      </c>
      <c r="H673" s="5" t="str">
        <f>HYPERLINK("https://www.airitibooks.com/Detail/Detail?PublicationID=P20190307009", "https://www.airitibooks.com/Detail/Detail?PublicationID=P20190307009")</f>
        <v>https://www.airitibooks.com/Detail/Detail?PublicationID=P20190307009</v>
      </c>
    </row>
    <row r="674" spans="1:8" ht="21" customHeight="1">
      <c r="A674" s="4" t="s">
        <v>2187</v>
      </c>
      <c r="B674" s="4" t="s">
        <v>2188</v>
      </c>
      <c r="C674" s="4" t="s">
        <v>2182</v>
      </c>
      <c r="D674" s="4" t="s">
        <v>2189</v>
      </c>
      <c r="E674" s="4" t="s">
        <v>220</v>
      </c>
      <c r="F674" s="4" t="s">
        <v>192</v>
      </c>
      <c r="G674" s="4" t="s">
        <v>235</v>
      </c>
      <c r="H674" s="5" t="str">
        <f>HYPERLINK("https://www.airitibooks.com/Detail/Detail?PublicationID=P20190307012", "https://www.airitibooks.com/Detail/Detail?PublicationID=P20190307012")</f>
        <v>https://www.airitibooks.com/Detail/Detail?PublicationID=P20190307012</v>
      </c>
    </row>
    <row r="675" spans="1:8" ht="21" customHeight="1">
      <c r="A675" s="4" t="s">
        <v>2190</v>
      </c>
      <c r="B675" s="4" t="s">
        <v>2191</v>
      </c>
      <c r="C675" s="4" t="s">
        <v>535</v>
      </c>
      <c r="D675" s="4" t="s">
        <v>2192</v>
      </c>
      <c r="E675" s="4" t="s">
        <v>127</v>
      </c>
      <c r="F675" s="4" t="s">
        <v>192</v>
      </c>
      <c r="G675" s="4" t="s">
        <v>235</v>
      </c>
      <c r="H675" s="5" t="str">
        <f>HYPERLINK("https://www.airitibooks.com/Detail/Detail?PublicationID=P20190322133", "https://www.airitibooks.com/Detail/Detail?PublicationID=P20190322133")</f>
        <v>https://www.airitibooks.com/Detail/Detail?PublicationID=P20190322133</v>
      </c>
    </row>
    <row r="676" spans="1:8" ht="21" customHeight="1">
      <c r="A676" s="4" t="s">
        <v>2193</v>
      </c>
      <c r="B676" s="4" t="s">
        <v>2194</v>
      </c>
      <c r="C676" s="4" t="s">
        <v>2081</v>
      </c>
      <c r="D676" s="4" t="s">
        <v>2195</v>
      </c>
      <c r="E676" s="4" t="s">
        <v>406</v>
      </c>
      <c r="F676" s="4" t="s">
        <v>226</v>
      </c>
      <c r="G676" s="4" t="s">
        <v>46</v>
      </c>
      <c r="H676" s="5" t="str">
        <f>HYPERLINK("https://www.airitibooks.com/Detail/Detail?PublicationID=P20190322152", "https://www.airitibooks.com/Detail/Detail?PublicationID=P20190322152")</f>
        <v>https://www.airitibooks.com/Detail/Detail?PublicationID=P20190322152</v>
      </c>
    </row>
    <row r="677" spans="1:8" ht="21" customHeight="1">
      <c r="A677" s="4" t="s">
        <v>2196</v>
      </c>
      <c r="B677" s="4" t="s">
        <v>2197</v>
      </c>
      <c r="C677" s="4" t="s">
        <v>2081</v>
      </c>
      <c r="D677" s="4" t="s">
        <v>2198</v>
      </c>
      <c r="E677" s="4" t="s">
        <v>406</v>
      </c>
      <c r="F677" s="4" t="s">
        <v>142</v>
      </c>
      <c r="G677" s="4" t="s">
        <v>407</v>
      </c>
      <c r="H677" s="5" t="str">
        <f>HYPERLINK("https://www.airitibooks.com/Detail/Detail?PublicationID=P20190322154", "https://www.airitibooks.com/Detail/Detail?PublicationID=P20190322154")</f>
        <v>https://www.airitibooks.com/Detail/Detail?PublicationID=P20190322154</v>
      </c>
    </row>
    <row r="678" spans="1:8" ht="21" customHeight="1">
      <c r="A678" s="4" t="s">
        <v>2199</v>
      </c>
      <c r="B678" s="4" t="s">
        <v>2200</v>
      </c>
      <c r="C678" s="4" t="s">
        <v>2081</v>
      </c>
      <c r="D678" s="4" t="s">
        <v>2198</v>
      </c>
      <c r="E678" s="4" t="s">
        <v>406</v>
      </c>
      <c r="F678" s="4" t="s">
        <v>142</v>
      </c>
      <c r="G678" s="4" t="s">
        <v>325</v>
      </c>
      <c r="H678" s="5" t="str">
        <f>HYPERLINK("https://www.airitibooks.com/Detail/Detail?PublicationID=P20190322155", "https://www.airitibooks.com/Detail/Detail?PublicationID=P20190322155")</f>
        <v>https://www.airitibooks.com/Detail/Detail?PublicationID=P20190322155</v>
      </c>
    </row>
    <row r="679" spans="1:8" ht="21" customHeight="1">
      <c r="A679" s="4" t="s">
        <v>2201</v>
      </c>
      <c r="B679" s="4" t="s">
        <v>2202</v>
      </c>
      <c r="C679" s="4" t="s">
        <v>267</v>
      </c>
      <c r="D679" s="4" t="s">
        <v>2203</v>
      </c>
      <c r="E679" s="4" t="s">
        <v>406</v>
      </c>
      <c r="F679" s="4" t="s">
        <v>62</v>
      </c>
      <c r="G679" s="4" t="s">
        <v>216</v>
      </c>
      <c r="H679" s="5" t="str">
        <f>HYPERLINK("https://www.airitibooks.com/Detail/Detail?PublicationID=P20190322198", "https://www.airitibooks.com/Detail/Detail?PublicationID=P20190322198")</f>
        <v>https://www.airitibooks.com/Detail/Detail?PublicationID=P20190322198</v>
      </c>
    </row>
    <row r="680" spans="1:8" ht="21" customHeight="1">
      <c r="A680" s="4" t="s">
        <v>2204</v>
      </c>
      <c r="B680" s="4" t="s">
        <v>2205</v>
      </c>
      <c r="C680" s="4" t="s">
        <v>548</v>
      </c>
      <c r="D680" s="4" t="s">
        <v>2206</v>
      </c>
      <c r="E680" s="4" t="s">
        <v>220</v>
      </c>
      <c r="F680" s="4" t="s">
        <v>226</v>
      </c>
      <c r="G680" s="4" t="s">
        <v>380</v>
      </c>
      <c r="H680" s="5" t="str">
        <f>HYPERLINK("https://www.airitibooks.com/Detail/Detail?PublicationID=P20190322299", "https://www.airitibooks.com/Detail/Detail?PublicationID=P20190322299")</f>
        <v>https://www.airitibooks.com/Detail/Detail?PublicationID=P20190322299</v>
      </c>
    </row>
    <row r="681" spans="1:8" ht="21" customHeight="1">
      <c r="A681" s="4" t="s">
        <v>2207</v>
      </c>
      <c r="B681" s="4" t="s">
        <v>2208</v>
      </c>
      <c r="C681" s="4" t="s">
        <v>583</v>
      </c>
      <c r="D681" s="4" t="s">
        <v>10</v>
      </c>
      <c r="E681" s="4" t="s">
        <v>220</v>
      </c>
      <c r="F681" s="4" t="s">
        <v>153</v>
      </c>
      <c r="G681" s="4" t="s">
        <v>182</v>
      </c>
      <c r="H681" s="5" t="str">
        <f>HYPERLINK("https://www.airitibooks.com/Detail/Detail?PublicationID=P20190322347", "https://www.airitibooks.com/Detail/Detail?PublicationID=P20190322347")</f>
        <v>https://www.airitibooks.com/Detail/Detail?PublicationID=P20190322347</v>
      </c>
    </row>
    <row r="682" spans="1:8" ht="21" customHeight="1">
      <c r="A682" s="4" t="s">
        <v>2209</v>
      </c>
      <c r="B682" s="4" t="s">
        <v>2210</v>
      </c>
      <c r="C682" s="4" t="s">
        <v>583</v>
      </c>
      <c r="D682" s="4" t="s">
        <v>2211</v>
      </c>
      <c r="E682" s="4" t="s">
        <v>127</v>
      </c>
      <c r="F682" s="4" t="s">
        <v>142</v>
      </c>
      <c r="G682" s="4" t="s">
        <v>167</v>
      </c>
      <c r="H682" s="5" t="str">
        <f>HYPERLINK("https://www.airitibooks.com/Detail/Detail?PublicationID=P20190322354", "https://www.airitibooks.com/Detail/Detail?PublicationID=P20190322354")</f>
        <v>https://www.airitibooks.com/Detail/Detail?PublicationID=P20190322354</v>
      </c>
    </row>
    <row r="683" spans="1:8" ht="21" customHeight="1">
      <c r="A683" s="4" t="s">
        <v>2212</v>
      </c>
      <c r="B683" s="4" t="s">
        <v>2213</v>
      </c>
      <c r="C683" s="4" t="s">
        <v>360</v>
      </c>
      <c r="D683" s="4" t="s">
        <v>2214</v>
      </c>
      <c r="E683" s="4" t="s">
        <v>406</v>
      </c>
      <c r="F683" s="4" t="s">
        <v>192</v>
      </c>
      <c r="G683" s="4" t="s">
        <v>1558</v>
      </c>
      <c r="H683" s="5" t="str">
        <f>HYPERLINK("https://www.airitibooks.com/Detail/Detail?PublicationID=P20190329079", "https://www.airitibooks.com/Detail/Detail?PublicationID=P20190329079")</f>
        <v>https://www.airitibooks.com/Detail/Detail?PublicationID=P20190329079</v>
      </c>
    </row>
    <row r="684" spans="1:8" ht="21" customHeight="1">
      <c r="A684" s="4" t="s">
        <v>2215</v>
      </c>
      <c r="B684" s="4" t="s">
        <v>2216</v>
      </c>
      <c r="C684" s="4" t="s">
        <v>360</v>
      </c>
      <c r="D684" s="4" t="s">
        <v>2217</v>
      </c>
      <c r="E684" s="4" t="s">
        <v>406</v>
      </c>
      <c r="F684" s="4" t="s">
        <v>226</v>
      </c>
      <c r="G684" s="4" t="s">
        <v>380</v>
      </c>
      <c r="H684" s="5" t="str">
        <f>HYPERLINK("https://www.airitibooks.com/Detail/Detail?PublicationID=P20190329080", "https://www.airitibooks.com/Detail/Detail?PublicationID=P20190329080")</f>
        <v>https://www.airitibooks.com/Detail/Detail?PublicationID=P20190329080</v>
      </c>
    </row>
    <row r="685" spans="1:8" ht="21" customHeight="1">
      <c r="A685" s="4" t="s">
        <v>2218</v>
      </c>
      <c r="B685" s="4" t="s">
        <v>2219</v>
      </c>
      <c r="C685" s="4" t="s">
        <v>548</v>
      </c>
      <c r="D685" s="4" t="s">
        <v>76</v>
      </c>
      <c r="E685" s="4" t="s">
        <v>127</v>
      </c>
      <c r="F685" s="4" t="s">
        <v>153</v>
      </c>
      <c r="G685" s="4" t="s">
        <v>986</v>
      </c>
      <c r="H685" s="5" t="str">
        <f>HYPERLINK("https://www.airitibooks.com/Detail/Detail?PublicationID=P20190329110", "https://www.airitibooks.com/Detail/Detail?PublicationID=P20190329110")</f>
        <v>https://www.airitibooks.com/Detail/Detail?PublicationID=P20190329110</v>
      </c>
    </row>
    <row r="686" spans="1:8" ht="21" customHeight="1">
      <c r="A686" s="4" t="s">
        <v>2220</v>
      </c>
      <c r="B686" s="4" t="s">
        <v>2221</v>
      </c>
      <c r="C686" s="4" t="s">
        <v>203</v>
      </c>
      <c r="D686" s="4" t="s">
        <v>2222</v>
      </c>
      <c r="E686" s="4" t="s">
        <v>220</v>
      </c>
      <c r="F686" s="4" t="s">
        <v>62</v>
      </c>
      <c r="G686" s="4" t="s">
        <v>171</v>
      </c>
      <c r="H686" s="5" t="str">
        <f>HYPERLINK("https://www.airitibooks.com/Detail/Detail?PublicationID=P20190412027", "https://www.airitibooks.com/Detail/Detail?PublicationID=P20190412027")</f>
        <v>https://www.airitibooks.com/Detail/Detail?PublicationID=P20190412027</v>
      </c>
    </row>
    <row r="687" spans="1:8" ht="21" customHeight="1">
      <c r="A687" s="4" t="s">
        <v>2223</v>
      </c>
      <c r="B687" s="4" t="s">
        <v>2224</v>
      </c>
      <c r="C687" s="4" t="s">
        <v>2225</v>
      </c>
      <c r="D687" s="4" t="s">
        <v>2226</v>
      </c>
      <c r="E687" s="4" t="s">
        <v>1663</v>
      </c>
      <c r="F687" s="4" t="s">
        <v>128</v>
      </c>
      <c r="G687" s="4" t="s">
        <v>129</v>
      </c>
      <c r="H687" s="5" t="str">
        <f>HYPERLINK("https://www.airitibooks.com/Detail/Detail?PublicationID=P20190412121", "https://www.airitibooks.com/Detail/Detail?PublicationID=P20190412121")</f>
        <v>https://www.airitibooks.com/Detail/Detail?PublicationID=P20190412121</v>
      </c>
    </row>
    <row r="688" spans="1:8" ht="21" customHeight="1">
      <c r="A688" s="4" t="s">
        <v>2227</v>
      </c>
      <c r="B688" s="4" t="s">
        <v>2228</v>
      </c>
      <c r="C688" s="4" t="s">
        <v>944</v>
      </c>
      <c r="D688" s="4" t="s">
        <v>2229</v>
      </c>
      <c r="E688" s="4" t="s">
        <v>220</v>
      </c>
      <c r="F688" s="4" t="s">
        <v>142</v>
      </c>
      <c r="G688" s="4" t="s">
        <v>167</v>
      </c>
      <c r="H688" s="5" t="str">
        <f>HYPERLINK("https://www.airitibooks.com/Detail/Detail?PublicationID=P20190419014", "https://www.airitibooks.com/Detail/Detail?PublicationID=P20190419014")</f>
        <v>https://www.airitibooks.com/Detail/Detail?PublicationID=P20190419014</v>
      </c>
    </row>
    <row r="689" spans="1:8" ht="21" customHeight="1">
      <c r="A689" s="4" t="s">
        <v>2230</v>
      </c>
      <c r="B689" s="4" t="s">
        <v>2231</v>
      </c>
      <c r="C689" s="4" t="s">
        <v>1270</v>
      </c>
      <c r="D689" s="4" t="s">
        <v>2232</v>
      </c>
      <c r="E689" s="4" t="s">
        <v>220</v>
      </c>
      <c r="F689" s="4" t="s">
        <v>142</v>
      </c>
      <c r="G689" s="4" t="s">
        <v>580</v>
      </c>
      <c r="H689" s="5" t="str">
        <f>HYPERLINK("https://www.airitibooks.com/Detail/Detail?PublicationID=P20190419022", "https://www.airitibooks.com/Detail/Detail?PublicationID=P20190419022")</f>
        <v>https://www.airitibooks.com/Detail/Detail?PublicationID=P20190419022</v>
      </c>
    </row>
    <row r="690" spans="1:8" ht="21" customHeight="1">
      <c r="A690" s="4" t="s">
        <v>2233</v>
      </c>
      <c r="B690" s="4" t="s">
        <v>2234</v>
      </c>
      <c r="C690" s="4" t="s">
        <v>1270</v>
      </c>
      <c r="D690" s="4" t="s">
        <v>2232</v>
      </c>
      <c r="E690" s="4" t="s">
        <v>220</v>
      </c>
      <c r="F690" s="4" t="s">
        <v>142</v>
      </c>
      <c r="G690" s="4" t="s">
        <v>580</v>
      </c>
      <c r="H690" s="5" t="str">
        <f>HYPERLINK("https://www.airitibooks.com/Detail/Detail?PublicationID=P20190419023", "https://www.airitibooks.com/Detail/Detail?PublicationID=P20190419023")</f>
        <v>https://www.airitibooks.com/Detail/Detail?PublicationID=P20190419023</v>
      </c>
    </row>
    <row r="691" spans="1:8" ht="21" customHeight="1">
      <c r="A691" s="4" t="s">
        <v>2235</v>
      </c>
      <c r="B691" s="4" t="s">
        <v>2236</v>
      </c>
      <c r="C691" s="4" t="s">
        <v>2237</v>
      </c>
      <c r="D691" s="4" t="s">
        <v>2238</v>
      </c>
      <c r="E691" s="4" t="s">
        <v>406</v>
      </c>
      <c r="F691" s="4" t="s">
        <v>133</v>
      </c>
      <c r="G691" s="4" t="s">
        <v>221</v>
      </c>
      <c r="H691" s="5" t="str">
        <f>HYPERLINK("https://www.airitibooks.com/Detail/Detail?PublicationID=P20190419028", "https://www.airitibooks.com/Detail/Detail?PublicationID=P20190419028")</f>
        <v>https://www.airitibooks.com/Detail/Detail?PublicationID=P20190419028</v>
      </c>
    </row>
    <row r="692" spans="1:8" ht="21" customHeight="1">
      <c r="A692" s="4" t="s">
        <v>2239</v>
      </c>
      <c r="B692" s="4" t="s">
        <v>2240</v>
      </c>
      <c r="C692" s="4" t="s">
        <v>2225</v>
      </c>
      <c r="D692" s="4" t="s">
        <v>123</v>
      </c>
      <c r="E692" s="4" t="s">
        <v>2241</v>
      </c>
      <c r="F692" s="4" t="s">
        <v>128</v>
      </c>
      <c r="G692" s="4" t="s">
        <v>129</v>
      </c>
      <c r="H692" s="5" t="str">
        <f>HYPERLINK("https://www.airitibooks.com/Detail/Detail?PublicationID=P20190419071", "https://www.airitibooks.com/Detail/Detail?PublicationID=P20190419071")</f>
        <v>https://www.airitibooks.com/Detail/Detail?PublicationID=P20190419071</v>
      </c>
    </row>
    <row r="693" spans="1:8" ht="21" customHeight="1">
      <c r="A693" s="4" t="s">
        <v>2242</v>
      </c>
      <c r="B693" s="4" t="s">
        <v>2243</v>
      </c>
      <c r="C693" s="4" t="s">
        <v>2225</v>
      </c>
      <c r="D693" s="4" t="s">
        <v>2244</v>
      </c>
      <c r="E693" s="4" t="s">
        <v>220</v>
      </c>
      <c r="F693" s="4" t="s">
        <v>128</v>
      </c>
      <c r="G693" s="4" t="s">
        <v>990</v>
      </c>
      <c r="H693" s="5" t="str">
        <f>HYPERLINK("https://www.airitibooks.com/Detail/Detail?PublicationID=P20190419102", "https://www.airitibooks.com/Detail/Detail?PublicationID=P20190419102")</f>
        <v>https://www.airitibooks.com/Detail/Detail?PublicationID=P20190419102</v>
      </c>
    </row>
    <row r="694" spans="1:8" ht="21" customHeight="1">
      <c r="A694" s="4" t="s">
        <v>2245</v>
      </c>
      <c r="B694" s="4" t="s">
        <v>2246</v>
      </c>
      <c r="C694" s="4" t="s">
        <v>2225</v>
      </c>
      <c r="D694" s="4" t="s">
        <v>2247</v>
      </c>
      <c r="E694" s="4" t="s">
        <v>127</v>
      </c>
      <c r="F694" s="4" t="s">
        <v>192</v>
      </c>
      <c r="G694" s="4" t="s">
        <v>982</v>
      </c>
      <c r="H694" s="5" t="str">
        <f>HYPERLINK("https://www.airitibooks.com/Detail/Detail?PublicationID=P20190419133", "https://www.airitibooks.com/Detail/Detail?PublicationID=P20190419133")</f>
        <v>https://www.airitibooks.com/Detail/Detail?PublicationID=P20190419133</v>
      </c>
    </row>
    <row r="695" spans="1:8" ht="21" customHeight="1">
      <c r="A695" s="4" t="s">
        <v>2248</v>
      </c>
      <c r="B695" s="4" t="s">
        <v>2249</v>
      </c>
      <c r="C695" s="4" t="s">
        <v>1315</v>
      </c>
      <c r="D695" s="4" t="s">
        <v>2250</v>
      </c>
      <c r="E695" s="4" t="s">
        <v>127</v>
      </c>
      <c r="F695" s="4" t="s">
        <v>153</v>
      </c>
      <c r="G695" s="4" t="s">
        <v>345</v>
      </c>
      <c r="H695" s="5" t="str">
        <f>HYPERLINK("https://www.airitibooks.com/Detail/Detail?PublicationID=P20190425009", "https://www.airitibooks.com/Detail/Detail?PublicationID=P20190425009")</f>
        <v>https://www.airitibooks.com/Detail/Detail?PublicationID=P20190425009</v>
      </c>
    </row>
    <row r="696" spans="1:8" ht="21" customHeight="1">
      <c r="A696" s="4" t="s">
        <v>2251</v>
      </c>
      <c r="B696" s="4" t="s">
        <v>2252</v>
      </c>
      <c r="C696" s="4" t="s">
        <v>2253</v>
      </c>
      <c r="D696" s="4" t="s">
        <v>123</v>
      </c>
      <c r="E696" s="4" t="s">
        <v>406</v>
      </c>
      <c r="F696" s="4" t="s">
        <v>62</v>
      </c>
      <c r="G696" s="4" t="s">
        <v>171</v>
      </c>
      <c r="H696" s="5" t="str">
        <f>HYPERLINK("https://www.airitibooks.com/Detail/Detail?PublicationID=P20190425019", "https://www.airitibooks.com/Detail/Detail?PublicationID=P20190425019")</f>
        <v>https://www.airitibooks.com/Detail/Detail?PublicationID=P20190425019</v>
      </c>
    </row>
    <row r="697" spans="1:8" ht="21" customHeight="1">
      <c r="A697" s="4" t="s">
        <v>2254</v>
      </c>
      <c r="B697" s="4" t="s">
        <v>2255</v>
      </c>
      <c r="C697" s="4" t="s">
        <v>2253</v>
      </c>
      <c r="D697" s="4" t="s">
        <v>123</v>
      </c>
      <c r="E697" s="4" t="s">
        <v>406</v>
      </c>
      <c r="F697" s="4" t="s">
        <v>62</v>
      </c>
      <c r="G697" s="4" t="s">
        <v>171</v>
      </c>
      <c r="H697" s="5" t="str">
        <f>HYPERLINK("https://www.airitibooks.com/Detail/Detail?PublicationID=P20190425020", "https://www.airitibooks.com/Detail/Detail?PublicationID=P20190425020")</f>
        <v>https://www.airitibooks.com/Detail/Detail?PublicationID=P20190425020</v>
      </c>
    </row>
    <row r="698" spans="1:8" ht="21" customHeight="1">
      <c r="A698" s="4" t="s">
        <v>2256</v>
      </c>
      <c r="B698" s="4" t="s">
        <v>2257</v>
      </c>
      <c r="C698" s="4" t="s">
        <v>2253</v>
      </c>
      <c r="D698" s="4" t="s">
        <v>2258</v>
      </c>
      <c r="E698" s="4" t="s">
        <v>406</v>
      </c>
      <c r="F698" s="4" t="s">
        <v>62</v>
      </c>
      <c r="G698" s="4" t="s">
        <v>171</v>
      </c>
      <c r="H698" s="5" t="str">
        <f>HYPERLINK("https://www.airitibooks.com/Detail/Detail?PublicationID=P20190425021", "https://www.airitibooks.com/Detail/Detail?PublicationID=P20190425021")</f>
        <v>https://www.airitibooks.com/Detail/Detail?PublicationID=P20190425021</v>
      </c>
    </row>
    <row r="699" spans="1:8" ht="21" customHeight="1">
      <c r="A699" s="4" t="s">
        <v>2259</v>
      </c>
      <c r="B699" s="4" t="s">
        <v>2260</v>
      </c>
      <c r="C699" s="4" t="s">
        <v>2253</v>
      </c>
      <c r="D699" s="4" t="s">
        <v>2261</v>
      </c>
      <c r="E699" s="4" t="s">
        <v>406</v>
      </c>
      <c r="F699" s="4" t="s">
        <v>62</v>
      </c>
      <c r="G699" s="4" t="s">
        <v>171</v>
      </c>
      <c r="H699" s="5" t="str">
        <f>HYPERLINK("https://www.airitibooks.com/Detail/Detail?PublicationID=P20190425022", "https://www.airitibooks.com/Detail/Detail?PublicationID=P20190425022")</f>
        <v>https://www.airitibooks.com/Detail/Detail?PublicationID=P20190425022</v>
      </c>
    </row>
    <row r="700" spans="1:8" ht="21" customHeight="1">
      <c r="A700" s="4" t="s">
        <v>2262</v>
      </c>
      <c r="B700" s="4" t="s">
        <v>2263</v>
      </c>
      <c r="C700" s="4" t="s">
        <v>2253</v>
      </c>
      <c r="D700" s="4" t="s">
        <v>2264</v>
      </c>
      <c r="E700" s="4" t="s">
        <v>406</v>
      </c>
      <c r="F700" s="4" t="s">
        <v>62</v>
      </c>
      <c r="G700" s="4" t="s">
        <v>171</v>
      </c>
      <c r="H700" s="5" t="str">
        <f>HYPERLINK("https://www.airitibooks.com/Detail/Detail?PublicationID=P20190425023", "https://www.airitibooks.com/Detail/Detail?PublicationID=P20190425023")</f>
        <v>https://www.airitibooks.com/Detail/Detail?PublicationID=P20190425023</v>
      </c>
    </row>
    <row r="701" spans="1:8" ht="21" customHeight="1">
      <c r="A701" s="4" t="s">
        <v>2265</v>
      </c>
      <c r="B701" s="4" t="s">
        <v>2266</v>
      </c>
      <c r="C701" s="4" t="s">
        <v>2253</v>
      </c>
      <c r="D701" s="4" t="s">
        <v>2264</v>
      </c>
      <c r="E701" s="4" t="s">
        <v>406</v>
      </c>
      <c r="F701" s="4" t="s">
        <v>62</v>
      </c>
      <c r="G701" s="4" t="s">
        <v>171</v>
      </c>
      <c r="H701" s="5" t="str">
        <f>HYPERLINK("https://www.airitibooks.com/Detail/Detail?PublicationID=P20190425024", "https://www.airitibooks.com/Detail/Detail?PublicationID=P20190425024")</f>
        <v>https://www.airitibooks.com/Detail/Detail?PublicationID=P20190425024</v>
      </c>
    </row>
    <row r="702" spans="1:8" ht="21" customHeight="1">
      <c r="A702" s="4" t="s">
        <v>2267</v>
      </c>
      <c r="B702" s="4" t="s">
        <v>2268</v>
      </c>
      <c r="C702" s="4" t="s">
        <v>583</v>
      </c>
      <c r="D702" s="4" t="s">
        <v>2269</v>
      </c>
      <c r="E702" s="4" t="s">
        <v>220</v>
      </c>
      <c r="F702" s="4" t="s">
        <v>128</v>
      </c>
      <c r="G702" s="4" t="s">
        <v>129</v>
      </c>
      <c r="H702" s="5" t="str">
        <f>HYPERLINK("https://www.airitibooks.com/Detail/Detail?PublicationID=P20190425053", "https://www.airitibooks.com/Detail/Detail?PublicationID=P20190425053")</f>
        <v>https://www.airitibooks.com/Detail/Detail?PublicationID=P20190425053</v>
      </c>
    </row>
    <row r="703" spans="1:8" ht="21" customHeight="1">
      <c r="A703" s="4" t="s">
        <v>2270</v>
      </c>
      <c r="B703" s="4" t="s">
        <v>2271</v>
      </c>
      <c r="C703" s="4" t="s">
        <v>583</v>
      </c>
      <c r="D703" s="4" t="s">
        <v>2272</v>
      </c>
      <c r="E703" s="4" t="s">
        <v>127</v>
      </c>
      <c r="F703" s="4" t="s">
        <v>226</v>
      </c>
      <c r="G703" s="4" t="s">
        <v>227</v>
      </c>
      <c r="H703" s="5" t="str">
        <f>HYPERLINK("https://www.airitibooks.com/Detail/Detail?PublicationID=P20190425063", "https://www.airitibooks.com/Detail/Detail?PublicationID=P20190425063")</f>
        <v>https://www.airitibooks.com/Detail/Detail?PublicationID=P20190425063</v>
      </c>
    </row>
    <row r="704" spans="1:8" ht="21" customHeight="1">
      <c r="A704" s="4" t="s">
        <v>2273</v>
      </c>
      <c r="B704" s="4" t="s">
        <v>2274</v>
      </c>
      <c r="C704" s="4" t="s">
        <v>583</v>
      </c>
      <c r="D704" s="4" t="s">
        <v>2275</v>
      </c>
      <c r="E704" s="4" t="s">
        <v>220</v>
      </c>
      <c r="F704" s="4" t="s">
        <v>62</v>
      </c>
      <c r="G704" s="4" t="s">
        <v>138</v>
      </c>
      <c r="H704" s="5" t="str">
        <f>HYPERLINK("https://www.airitibooks.com/Detail/Detail?PublicationID=P20190425086", "https://www.airitibooks.com/Detail/Detail?PublicationID=P20190425086")</f>
        <v>https://www.airitibooks.com/Detail/Detail?PublicationID=P20190425086</v>
      </c>
    </row>
    <row r="705" spans="1:8" ht="21" customHeight="1">
      <c r="A705" s="4" t="s">
        <v>2276</v>
      </c>
      <c r="B705" s="4" t="s">
        <v>2277</v>
      </c>
      <c r="C705" s="4" t="s">
        <v>583</v>
      </c>
      <c r="D705" s="4" t="s">
        <v>2278</v>
      </c>
      <c r="E705" s="4" t="s">
        <v>220</v>
      </c>
      <c r="F705" s="4" t="s">
        <v>133</v>
      </c>
      <c r="G705" s="4" t="s">
        <v>858</v>
      </c>
      <c r="H705" s="5" t="str">
        <f>HYPERLINK("https://www.airitibooks.com/Detail/Detail?PublicationID=P20190425095", "https://www.airitibooks.com/Detail/Detail?PublicationID=P20190425095")</f>
        <v>https://www.airitibooks.com/Detail/Detail?PublicationID=P20190425095</v>
      </c>
    </row>
    <row r="706" spans="1:8" ht="21" customHeight="1">
      <c r="A706" s="4" t="s">
        <v>2279</v>
      </c>
      <c r="B706" s="4" t="s">
        <v>2280</v>
      </c>
      <c r="C706" s="4" t="s">
        <v>590</v>
      </c>
      <c r="D706" s="4" t="s">
        <v>2281</v>
      </c>
      <c r="E706" s="4" t="s">
        <v>127</v>
      </c>
      <c r="F706" s="4" t="s">
        <v>142</v>
      </c>
      <c r="G706" s="4" t="s">
        <v>167</v>
      </c>
      <c r="H706" s="5" t="str">
        <f>HYPERLINK("https://www.airitibooks.com/Detail/Detail?PublicationID=P20190425117", "https://www.airitibooks.com/Detail/Detail?PublicationID=P20190425117")</f>
        <v>https://www.airitibooks.com/Detail/Detail?PublicationID=P20190425117</v>
      </c>
    </row>
    <row r="707" spans="1:8" ht="21" customHeight="1">
      <c r="A707" s="4" t="s">
        <v>2282</v>
      </c>
      <c r="B707" s="4" t="s">
        <v>2283</v>
      </c>
      <c r="C707" s="4" t="s">
        <v>507</v>
      </c>
      <c r="D707" s="4" t="s">
        <v>2284</v>
      </c>
      <c r="E707" s="4" t="s">
        <v>406</v>
      </c>
      <c r="F707" s="4" t="s">
        <v>62</v>
      </c>
      <c r="G707" s="4" t="s">
        <v>216</v>
      </c>
      <c r="H707" s="5" t="str">
        <f>HYPERLINK("https://www.airitibooks.com/Detail/Detail?PublicationID=P20190503043", "https://www.airitibooks.com/Detail/Detail?PublicationID=P20190503043")</f>
        <v>https://www.airitibooks.com/Detail/Detail?PublicationID=P20190503043</v>
      </c>
    </row>
    <row r="708" spans="1:8" ht="21" customHeight="1">
      <c r="A708" s="4" t="s">
        <v>2285</v>
      </c>
      <c r="B708" s="4" t="s">
        <v>2286</v>
      </c>
      <c r="C708" s="4" t="s">
        <v>397</v>
      </c>
      <c r="D708" s="4" t="s">
        <v>2287</v>
      </c>
      <c r="E708" s="4" t="s">
        <v>220</v>
      </c>
      <c r="F708" s="4" t="s">
        <v>128</v>
      </c>
      <c r="G708" s="4" t="s">
        <v>129</v>
      </c>
      <c r="H708" s="5" t="str">
        <f>HYPERLINK("https://www.airitibooks.com/Detail/Detail?PublicationID=P20190503047", "https://www.airitibooks.com/Detail/Detail?PublicationID=P20190503047")</f>
        <v>https://www.airitibooks.com/Detail/Detail?PublicationID=P20190503047</v>
      </c>
    </row>
    <row r="709" spans="1:8" ht="21" customHeight="1">
      <c r="A709" s="4" t="s">
        <v>2288</v>
      </c>
      <c r="B709" s="4" t="s">
        <v>2289</v>
      </c>
      <c r="C709" s="4" t="s">
        <v>397</v>
      </c>
      <c r="D709" s="4" t="s">
        <v>2290</v>
      </c>
      <c r="E709" s="4" t="s">
        <v>220</v>
      </c>
      <c r="F709" s="4" t="s">
        <v>128</v>
      </c>
      <c r="G709" s="4" t="s">
        <v>129</v>
      </c>
      <c r="H709" s="5" t="str">
        <f>HYPERLINK("https://www.airitibooks.com/Detail/Detail?PublicationID=P20190503049", "https://www.airitibooks.com/Detail/Detail?PublicationID=P20190503049")</f>
        <v>https://www.airitibooks.com/Detail/Detail?PublicationID=P20190503049</v>
      </c>
    </row>
    <row r="710" spans="1:8" ht="21" customHeight="1">
      <c r="A710" s="4" t="s">
        <v>2291</v>
      </c>
      <c r="B710" s="4" t="s">
        <v>2292</v>
      </c>
      <c r="C710" s="4" t="s">
        <v>397</v>
      </c>
      <c r="D710" s="4" t="s">
        <v>2096</v>
      </c>
      <c r="E710" s="4" t="s">
        <v>220</v>
      </c>
      <c r="F710" s="4" t="s">
        <v>128</v>
      </c>
      <c r="G710" s="4" t="s">
        <v>129</v>
      </c>
      <c r="H710" s="5" t="str">
        <f>HYPERLINK("https://www.airitibooks.com/Detail/Detail?PublicationID=P20190503050", "https://www.airitibooks.com/Detail/Detail?PublicationID=P20190503050")</f>
        <v>https://www.airitibooks.com/Detail/Detail?PublicationID=P20190503050</v>
      </c>
    </row>
    <row r="711" spans="1:8" ht="21" customHeight="1">
      <c r="A711" s="4" t="s">
        <v>2293</v>
      </c>
      <c r="B711" s="4" t="s">
        <v>2294</v>
      </c>
      <c r="C711" s="4" t="s">
        <v>397</v>
      </c>
      <c r="D711" s="4" t="s">
        <v>1832</v>
      </c>
      <c r="E711" s="4" t="s">
        <v>220</v>
      </c>
      <c r="F711" s="4" t="s">
        <v>128</v>
      </c>
      <c r="G711" s="4" t="s">
        <v>129</v>
      </c>
      <c r="H711" s="5" t="str">
        <f>HYPERLINK("https://www.airitibooks.com/Detail/Detail?PublicationID=P20190503059", "https://www.airitibooks.com/Detail/Detail?PublicationID=P20190503059")</f>
        <v>https://www.airitibooks.com/Detail/Detail?PublicationID=P20190503059</v>
      </c>
    </row>
    <row r="712" spans="1:8" ht="21" customHeight="1">
      <c r="A712" s="4" t="s">
        <v>2295</v>
      </c>
      <c r="B712" s="4" t="s">
        <v>2296</v>
      </c>
      <c r="C712" s="4" t="s">
        <v>397</v>
      </c>
      <c r="D712" s="4" t="s">
        <v>6</v>
      </c>
      <c r="E712" s="4" t="s">
        <v>220</v>
      </c>
      <c r="F712" s="4" t="s">
        <v>128</v>
      </c>
      <c r="G712" s="4" t="s">
        <v>129</v>
      </c>
      <c r="H712" s="5" t="str">
        <f>HYPERLINK("https://www.airitibooks.com/Detail/Detail?PublicationID=P20190503064", "https://www.airitibooks.com/Detail/Detail?PublicationID=P20190503064")</f>
        <v>https://www.airitibooks.com/Detail/Detail?PublicationID=P20190503064</v>
      </c>
    </row>
    <row r="713" spans="1:8" ht="21" customHeight="1">
      <c r="A713" s="4" t="s">
        <v>2297</v>
      </c>
      <c r="B713" s="4" t="s">
        <v>2298</v>
      </c>
      <c r="C713" s="4" t="s">
        <v>2299</v>
      </c>
      <c r="D713" s="4" t="s">
        <v>2300</v>
      </c>
      <c r="E713" s="4" t="s">
        <v>127</v>
      </c>
      <c r="F713" s="4" t="s">
        <v>192</v>
      </c>
      <c r="G713" s="4" t="s">
        <v>235</v>
      </c>
      <c r="H713" s="5" t="str">
        <f>HYPERLINK("https://www.airitibooks.com/Detail/Detail?PublicationID=P20190503089", "https://www.airitibooks.com/Detail/Detail?PublicationID=P20190503089")</f>
        <v>https://www.airitibooks.com/Detail/Detail?PublicationID=P20190503089</v>
      </c>
    </row>
    <row r="714" spans="1:8" ht="21" customHeight="1">
      <c r="A714" s="4" t="s">
        <v>2301</v>
      </c>
      <c r="B714" s="4" t="s">
        <v>2302</v>
      </c>
      <c r="C714" s="4" t="s">
        <v>583</v>
      </c>
      <c r="D714" s="4" t="s">
        <v>2303</v>
      </c>
      <c r="E714" s="4" t="s">
        <v>127</v>
      </c>
      <c r="F714" s="4" t="s">
        <v>226</v>
      </c>
      <c r="G714" s="4" t="s">
        <v>380</v>
      </c>
      <c r="H714" s="5" t="str">
        <f>HYPERLINK("https://www.airitibooks.com/Detail/Detail?PublicationID=P20190503196", "https://www.airitibooks.com/Detail/Detail?PublicationID=P20190503196")</f>
        <v>https://www.airitibooks.com/Detail/Detail?PublicationID=P20190503196</v>
      </c>
    </row>
    <row r="715" spans="1:8" ht="21" customHeight="1">
      <c r="A715" s="4" t="s">
        <v>2304</v>
      </c>
      <c r="B715" s="4" t="s">
        <v>2305</v>
      </c>
      <c r="C715" s="4" t="s">
        <v>125</v>
      </c>
      <c r="D715" s="4" t="s">
        <v>2306</v>
      </c>
      <c r="E715" s="4" t="s">
        <v>220</v>
      </c>
      <c r="F715" s="4" t="s">
        <v>62</v>
      </c>
      <c r="G715" s="4" t="s">
        <v>171</v>
      </c>
      <c r="H715" s="5" t="str">
        <f>HYPERLINK("https://www.airitibooks.com/Detail/Detail?PublicationID=P20190510042", "https://www.airitibooks.com/Detail/Detail?PublicationID=P20190510042")</f>
        <v>https://www.airitibooks.com/Detail/Detail?PublicationID=P20190510042</v>
      </c>
    </row>
    <row r="716" spans="1:8" ht="21" customHeight="1">
      <c r="A716" s="4" t="s">
        <v>2307</v>
      </c>
      <c r="B716" s="4" t="s">
        <v>2308</v>
      </c>
      <c r="C716" s="4" t="s">
        <v>360</v>
      </c>
      <c r="D716" s="4" t="s">
        <v>123</v>
      </c>
      <c r="E716" s="4" t="s">
        <v>406</v>
      </c>
      <c r="F716" s="4" t="s">
        <v>142</v>
      </c>
      <c r="G716" s="4" t="s">
        <v>407</v>
      </c>
      <c r="H716" s="5" t="str">
        <f>HYPERLINK("https://www.airitibooks.com/Detail/Detail?PublicationID=P20190510079", "https://www.airitibooks.com/Detail/Detail?PublicationID=P20190510079")</f>
        <v>https://www.airitibooks.com/Detail/Detail?PublicationID=P20190510079</v>
      </c>
    </row>
    <row r="717" spans="1:8" ht="21" customHeight="1">
      <c r="A717" s="4" t="s">
        <v>2309</v>
      </c>
      <c r="B717" s="4" t="s">
        <v>2310</v>
      </c>
      <c r="C717" s="4" t="s">
        <v>360</v>
      </c>
      <c r="D717" s="4" t="s">
        <v>2311</v>
      </c>
      <c r="E717" s="4" t="s">
        <v>406</v>
      </c>
      <c r="F717" s="4" t="s">
        <v>226</v>
      </c>
      <c r="G717" s="4" t="s">
        <v>46</v>
      </c>
      <c r="H717" s="5" t="str">
        <f>HYPERLINK("https://www.airitibooks.com/Detail/Detail?PublicationID=P20190510080", "https://www.airitibooks.com/Detail/Detail?PublicationID=P20190510080")</f>
        <v>https://www.airitibooks.com/Detail/Detail?PublicationID=P20190510080</v>
      </c>
    </row>
    <row r="718" spans="1:8" ht="21" customHeight="1">
      <c r="A718" s="4" t="s">
        <v>2312</v>
      </c>
      <c r="B718" s="4" t="s">
        <v>2313</v>
      </c>
      <c r="C718" s="4" t="s">
        <v>583</v>
      </c>
      <c r="D718" s="4" t="s">
        <v>2314</v>
      </c>
      <c r="E718" s="4" t="s">
        <v>220</v>
      </c>
      <c r="F718" s="4" t="s">
        <v>62</v>
      </c>
      <c r="G718" s="4" t="s">
        <v>138</v>
      </c>
      <c r="H718" s="5" t="str">
        <f>HYPERLINK("https://www.airitibooks.com/Detail/Detail?PublicationID=P20190510131", "https://www.airitibooks.com/Detail/Detail?PublicationID=P20190510131")</f>
        <v>https://www.airitibooks.com/Detail/Detail?PublicationID=P20190510131</v>
      </c>
    </row>
    <row r="719" spans="1:8" ht="21" customHeight="1">
      <c r="A719" s="4" t="s">
        <v>2315</v>
      </c>
      <c r="B719" s="4" t="s">
        <v>2316</v>
      </c>
      <c r="C719" s="4" t="s">
        <v>453</v>
      </c>
      <c r="D719" s="4" t="s">
        <v>52</v>
      </c>
      <c r="E719" s="4" t="s">
        <v>406</v>
      </c>
      <c r="F719" s="4" t="s">
        <v>62</v>
      </c>
      <c r="G719" s="4" t="s">
        <v>171</v>
      </c>
      <c r="H719" s="5" t="str">
        <f>HYPERLINK("https://www.airitibooks.com/Detail/Detail?PublicationID=P20190517012", "https://www.airitibooks.com/Detail/Detail?PublicationID=P20190517012")</f>
        <v>https://www.airitibooks.com/Detail/Detail?PublicationID=P20190517012</v>
      </c>
    </row>
    <row r="720" spans="1:8" ht="21" customHeight="1">
      <c r="A720" s="4" t="s">
        <v>2317</v>
      </c>
      <c r="B720" s="4" t="s">
        <v>2318</v>
      </c>
      <c r="C720" s="4" t="s">
        <v>2319</v>
      </c>
      <c r="D720" s="4" t="s">
        <v>123</v>
      </c>
      <c r="E720" s="4" t="s">
        <v>220</v>
      </c>
      <c r="F720" s="4" t="s">
        <v>142</v>
      </c>
      <c r="G720" s="4" t="s">
        <v>1979</v>
      </c>
      <c r="H720" s="5" t="str">
        <f>HYPERLINK("https://www.airitibooks.com/Detail/Detail?PublicationID=P20190517061", "https://www.airitibooks.com/Detail/Detail?PublicationID=P20190517061")</f>
        <v>https://www.airitibooks.com/Detail/Detail?PublicationID=P20190517061</v>
      </c>
    </row>
    <row r="721" spans="1:8" ht="21" customHeight="1">
      <c r="A721" s="4" t="s">
        <v>2320</v>
      </c>
      <c r="B721" s="4" t="s">
        <v>2321</v>
      </c>
      <c r="C721" s="4" t="s">
        <v>654</v>
      </c>
      <c r="D721" s="4" t="s">
        <v>2322</v>
      </c>
      <c r="E721" s="4" t="s">
        <v>220</v>
      </c>
      <c r="F721" s="4" t="s">
        <v>133</v>
      </c>
      <c r="G721" s="4" t="s">
        <v>858</v>
      </c>
      <c r="H721" s="5" t="str">
        <f>HYPERLINK("https://www.airitibooks.com/Detail/Detail?PublicationID=P20190531008", "https://www.airitibooks.com/Detail/Detail?PublicationID=P20190531008")</f>
        <v>https://www.airitibooks.com/Detail/Detail?PublicationID=P20190531008</v>
      </c>
    </row>
    <row r="722" spans="1:8" ht="21" customHeight="1">
      <c r="A722" s="4" t="s">
        <v>2323</v>
      </c>
      <c r="B722" s="4" t="s">
        <v>2324</v>
      </c>
      <c r="C722" s="4" t="s">
        <v>658</v>
      </c>
      <c r="D722" s="4" t="s">
        <v>2325</v>
      </c>
      <c r="E722" s="4" t="s">
        <v>127</v>
      </c>
      <c r="F722" s="4" t="s">
        <v>128</v>
      </c>
      <c r="G722" s="4" t="s">
        <v>129</v>
      </c>
      <c r="H722" s="5" t="str">
        <f>HYPERLINK("https://www.airitibooks.com/Detail/Detail?PublicationID=P20190531019", "https://www.airitibooks.com/Detail/Detail?PublicationID=P20190531019")</f>
        <v>https://www.airitibooks.com/Detail/Detail?PublicationID=P20190531019</v>
      </c>
    </row>
    <row r="723" spans="1:8" ht="21" customHeight="1">
      <c r="A723" s="4" t="s">
        <v>2326</v>
      </c>
      <c r="B723" s="4" t="s">
        <v>2327</v>
      </c>
      <c r="C723" s="4" t="s">
        <v>840</v>
      </c>
      <c r="D723" s="4" t="s">
        <v>2328</v>
      </c>
      <c r="E723" s="4" t="s">
        <v>127</v>
      </c>
      <c r="F723" s="4" t="s">
        <v>153</v>
      </c>
      <c r="G723" s="4" t="s">
        <v>2329</v>
      </c>
      <c r="H723" s="5" t="str">
        <f>HYPERLINK("https://www.airitibooks.com/Detail/Detail?PublicationID=P20190531024", "https://www.airitibooks.com/Detail/Detail?PublicationID=P20190531024")</f>
        <v>https://www.airitibooks.com/Detail/Detail?PublicationID=P20190531024</v>
      </c>
    </row>
    <row r="724" spans="1:8" ht="21" customHeight="1">
      <c r="A724" s="4" t="s">
        <v>2330</v>
      </c>
      <c r="B724" s="4" t="s">
        <v>2331</v>
      </c>
      <c r="C724" s="4" t="s">
        <v>271</v>
      </c>
      <c r="D724" s="4" t="s">
        <v>2332</v>
      </c>
      <c r="E724" s="4" t="s">
        <v>127</v>
      </c>
      <c r="F724" s="4" t="s">
        <v>62</v>
      </c>
      <c r="G724" s="4" t="s">
        <v>171</v>
      </c>
      <c r="H724" s="5" t="str">
        <f>HYPERLINK("https://www.airitibooks.com/Detail/Detail?PublicationID=P20190531037", "https://www.airitibooks.com/Detail/Detail?PublicationID=P20190531037")</f>
        <v>https://www.airitibooks.com/Detail/Detail?PublicationID=P20190531037</v>
      </c>
    </row>
    <row r="725" spans="1:8" ht="21" customHeight="1">
      <c r="A725" s="4" t="s">
        <v>2333</v>
      </c>
      <c r="B725" s="4" t="s">
        <v>2334</v>
      </c>
      <c r="C725" s="4" t="s">
        <v>271</v>
      </c>
      <c r="D725" s="4" t="s">
        <v>2335</v>
      </c>
      <c r="E725" s="4" t="s">
        <v>127</v>
      </c>
      <c r="F725" s="4" t="s">
        <v>62</v>
      </c>
      <c r="G725" s="4" t="s">
        <v>171</v>
      </c>
      <c r="H725" s="5" t="str">
        <f>HYPERLINK("https://www.airitibooks.com/Detail/Detail?PublicationID=P20190531039", "https://www.airitibooks.com/Detail/Detail?PublicationID=P20190531039")</f>
        <v>https://www.airitibooks.com/Detail/Detail?PublicationID=P20190531039</v>
      </c>
    </row>
    <row r="726" spans="1:8" ht="21" customHeight="1">
      <c r="A726" s="4" t="s">
        <v>2336</v>
      </c>
      <c r="B726" s="4" t="s">
        <v>2337</v>
      </c>
      <c r="C726" s="4" t="s">
        <v>2338</v>
      </c>
      <c r="D726" s="4" t="s">
        <v>2339</v>
      </c>
      <c r="E726" s="4" t="s">
        <v>127</v>
      </c>
      <c r="F726" s="4" t="s">
        <v>142</v>
      </c>
      <c r="G726" s="4" t="s">
        <v>167</v>
      </c>
      <c r="H726" s="5" t="str">
        <f>HYPERLINK("https://www.airitibooks.com/Detail/Detail?PublicationID=P20190531058", "https://www.airitibooks.com/Detail/Detail?PublicationID=P20190531058")</f>
        <v>https://www.airitibooks.com/Detail/Detail?PublicationID=P20190531058</v>
      </c>
    </row>
    <row r="727" spans="1:8" ht="21" customHeight="1">
      <c r="A727" s="4" t="s">
        <v>2340</v>
      </c>
      <c r="B727" s="4" t="s">
        <v>2341</v>
      </c>
      <c r="C727" s="4" t="s">
        <v>2338</v>
      </c>
      <c r="D727" s="4" t="s">
        <v>2339</v>
      </c>
      <c r="E727" s="4" t="s">
        <v>127</v>
      </c>
      <c r="F727" s="4" t="s">
        <v>142</v>
      </c>
      <c r="G727" s="4" t="s">
        <v>167</v>
      </c>
      <c r="H727" s="5" t="str">
        <f>HYPERLINK("https://www.airitibooks.com/Detail/Detail?PublicationID=P20190531060", "https://www.airitibooks.com/Detail/Detail?PublicationID=P20190531060")</f>
        <v>https://www.airitibooks.com/Detail/Detail?PublicationID=P20190531060</v>
      </c>
    </row>
    <row r="728" spans="1:8" ht="21" customHeight="1">
      <c r="A728" s="4" t="s">
        <v>2342</v>
      </c>
      <c r="B728" s="4" t="s">
        <v>2343</v>
      </c>
      <c r="C728" s="4" t="s">
        <v>2344</v>
      </c>
      <c r="D728" s="4" t="s">
        <v>2345</v>
      </c>
      <c r="E728" s="4" t="s">
        <v>220</v>
      </c>
      <c r="F728" s="4" t="s">
        <v>142</v>
      </c>
      <c r="G728" s="4" t="s">
        <v>580</v>
      </c>
      <c r="H728" s="5" t="str">
        <f>HYPERLINK("https://www.airitibooks.com/Detail/Detail?PublicationID=P20190531118", "https://www.airitibooks.com/Detail/Detail?PublicationID=P20190531118")</f>
        <v>https://www.airitibooks.com/Detail/Detail?PublicationID=P20190531118</v>
      </c>
    </row>
    <row r="729" spans="1:8" ht="21" customHeight="1">
      <c r="A729" s="4" t="s">
        <v>2346</v>
      </c>
      <c r="B729" s="4" t="s">
        <v>2347</v>
      </c>
      <c r="C729" s="4" t="s">
        <v>2344</v>
      </c>
      <c r="D729" s="4" t="s">
        <v>2348</v>
      </c>
      <c r="E729" s="4" t="s">
        <v>220</v>
      </c>
      <c r="F729" s="4" t="s">
        <v>142</v>
      </c>
      <c r="G729" s="4" t="s">
        <v>387</v>
      </c>
      <c r="H729" s="5" t="str">
        <f>HYPERLINK("https://www.airitibooks.com/Detail/Detail?PublicationID=P20190531119", "https://www.airitibooks.com/Detail/Detail?PublicationID=P20190531119")</f>
        <v>https://www.airitibooks.com/Detail/Detail?PublicationID=P20190531119</v>
      </c>
    </row>
    <row r="730" spans="1:8" ht="21" customHeight="1">
      <c r="A730" s="4" t="s">
        <v>2349</v>
      </c>
      <c r="B730" s="4" t="s">
        <v>2350</v>
      </c>
      <c r="C730" s="4" t="s">
        <v>2344</v>
      </c>
      <c r="D730" s="4" t="s">
        <v>2348</v>
      </c>
      <c r="E730" s="4" t="s">
        <v>220</v>
      </c>
      <c r="F730" s="4" t="s">
        <v>142</v>
      </c>
      <c r="G730" s="4" t="s">
        <v>387</v>
      </c>
      <c r="H730" s="5" t="str">
        <f>HYPERLINK("https://www.airitibooks.com/Detail/Detail?PublicationID=P20190531120", "https://www.airitibooks.com/Detail/Detail?PublicationID=P20190531120")</f>
        <v>https://www.airitibooks.com/Detail/Detail?PublicationID=P20190531120</v>
      </c>
    </row>
    <row r="731" spans="1:8" ht="21" customHeight="1">
      <c r="A731" s="4" t="s">
        <v>2351</v>
      </c>
      <c r="B731" s="4" t="s">
        <v>2352</v>
      </c>
      <c r="C731" s="4" t="s">
        <v>2344</v>
      </c>
      <c r="D731" s="4" t="s">
        <v>2353</v>
      </c>
      <c r="E731" s="4" t="s">
        <v>220</v>
      </c>
      <c r="F731" s="4" t="s">
        <v>142</v>
      </c>
      <c r="G731" s="4" t="s">
        <v>580</v>
      </c>
      <c r="H731" s="5" t="str">
        <f>HYPERLINK("https://www.airitibooks.com/Detail/Detail?PublicationID=P20190531121", "https://www.airitibooks.com/Detail/Detail?PublicationID=P20190531121")</f>
        <v>https://www.airitibooks.com/Detail/Detail?PublicationID=P20190531121</v>
      </c>
    </row>
    <row r="732" spans="1:8" ht="21" customHeight="1">
      <c r="A732" s="4" t="s">
        <v>2354</v>
      </c>
      <c r="B732" s="4" t="s">
        <v>2355</v>
      </c>
      <c r="C732" s="4" t="s">
        <v>2356</v>
      </c>
      <c r="D732" s="4" t="s">
        <v>2357</v>
      </c>
      <c r="E732" s="4" t="s">
        <v>127</v>
      </c>
      <c r="F732" s="4" t="s">
        <v>142</v>
      </c>
      <c r="G732" s="4" t="s">
        <v>407</v>
      </c>
      <c r="H732" s="5" t="str">
        <f>HYPERLINK("https://www.airitibooks.com/Detail/Detail?PublicationID=P20190531125", "https://www.airitibooks.com/Detail/Detail?PublicationID=P20190531125")</f>
        <v>https://www.airitibooks.com/Detail/Detail?PublicationID=P20190531125</v>
      </c>
    </row>
    <row r="733" spans="1:8" ht="21" customHeight="1">
      <c r="A733" s="4" t="s">
        <v>2358</v>
      </c>
      <c r="B733" s="4" t="s">
        <v>2359</v>
      </c>
      <c r="C733" s="4" t="s">
        <v>275</v>
      </c>
      <c r="D733" s="4" t="s">
        <v>2360</v>
      </c>
      <c r="E733" s="4" t="s">
        <v>220</v>
      </c>
      <c r="F733" s="4" t="s">
        <v>62</v>
      </c>
      <c r="G733" s="4" t="s">
        <v>171</v>
      </c>
      <c r="H733" s="5" t="str">
        <f>HYPERLINK("https://www.airitibooks.com/Detail/Detail?PublicationID=P20190531134", "https://www.airitibooks.com/Detail/Detail?PublicationID=P20190531134")</f>
        <v>https://www.airitibooks.com/Detail/Detail?PublicationID=P20190531134</v>
      </c>
    </row>
    <row r="734" spans="1:8" ht="21" customHeight="1">
      <c r="A734" s="4" t="s">
        <v>2361</v>
      </c>
      <c r="B734" s="4" t="s">
        <v>2362</v>
      </c>
      <c r="C734" s="4" t="s">
        <v>275</v>
      </c>
      <c r="D734" s="4" t="s">
        <v>2363</v>
      </c>
      <c r="E734" s="4" t="s">
        <v>220</v>
      </c>
      <c r="F734" s="4" t="s">
        <v>226</v>
      </c>
      <c r="G734" s="4" t="s">
        <v>264</v>
      </c>
      <c r="H734" s="5" t="str">
        <f>HYPERLINK("https://www.airitibooks.com/Detail/Detail?PublicationID=P20190531135", "https://www.airitibooks.com/Detail/Detail?PublicationID=P20190531135")</f>
        <v>https://www.airitibooks.com/Detail/Detail?PublicationID=P20190531135</v>
      </c>
    </row>
    <row r="735" spans="1:8" ht="21" customHeight="1">
      <c r="A735" s="4" t="s">
        <v>2364</v>
      </c>
      <c r="B735" s="4" t="s">
        <v>2365</v>
      </c>
      <c r="C735" s="4" t="s">
        <v>275</v>
      </c>
      <c r="D735" s="4" t="s">
        <v>2366</v>
      </c>
      <c r="E735" s="4" t="s">
        <v>127</v>
      </c>
      <c r="F735" s="4" t="s">
        <v>153</v>
      </c>
      <c r="G735" s="4" t="s">
        <v>154</v>
      </c>
      <c r="H735" s="5" t="str">
        <f>HYPERLINK("https://www.airitibooks.com/Detail/Detail?PublicationID=P20190531140", "https://www.airitibooks.com/Detail/Detail?PublicationID=P20190531140")</f>
        <v>https://www.airitibooks.com/Detail/Detail?PublicationID=P20190531140</v>
      </c>
    </row>
    <row r="736" spans="1:8" ht="21" customHeight="1">
      <c r="A736" s="4" t="s">
        <v>2367</v>
      </c>
      <c r="B736" s="4" t="s">
        <v>2368</v>
      </c>
      <c r="C736" s="4" t="s">
        <v>2369</v>
      </c>
      <c r="D736" s="4" t="s">
        <v>123</v>
      </c>
      <c r="E736" s="4" t="s">
        <v>127</v>
      </c>
      <c r="F736" s="4" t="s">
        <v>142</v>
      </c>
      <c r="G736" s="4" t="s">
        <v>407</v>
      </c>
      <c r="H736" s="5" t="str">
        <f>HYPERLINK("https://www.airitibooks.com/Detail/Detail?PublicationID=P20190606015", "https://www.airitibooks.com/Detail/Detail?PublicationID=P20190606015")</f>
        <v>https://www.airitibooks.com/Detail/Detail?PublicationID=P20190606015</v>
      </c>
    </row>
    <row r="737" spans="1:8" ht="21" customHeight="1">
      <c r="A737" s="4" t="s">
        <v>2370</v>
      </c>
      <c r="B737" s="4" t="s">
        <v>2371</v>
      </c>
      <c r="C737" s="4" t="s">
        <v>453</v>
      </c>
      <c r="D737" s="4" t="s">
        <v>2372</v>
      </c>
      <c r="E737" s="4" t="s">
        <v>127</v>
      </c>
      <c r="F737" s="4" t="s">
        <v>62</v>
      </c>
      <c r="G737" s="4" t="s">
        <v>806</v>
      </c>
      <c r="H737" s="5" t="str">
        <f>HYPERLINK("https://www.airitibooks.com/Detail/Detail?PublicationID=P20190606026", "https://www.airitibooks.com/Detail/Detail?PublicationID=P20190606026")</f>
        <v>https://www.airitibooks.com/Detail/Detail?PublicationID=P20190606026</v>
      </c>
    </row>
    <row r="738" spans="1:8" ht="21" customHeight="1">
      <c r="A738" s="4" t="s">
        <v>2373</v>
      </c>
      <c r="B738" s="4" t="s">
        <v>2374</v>
      </c>
      <c r="C738" s="4" t="s">
        <v>453</v>
      </c>
      <c r="D738" s="4" t="s">
        <v>2375</v>
      </c>
      <c r="E738" s="4" t="s">
        <v>127</v>
      </c>
      <c r="F738" s="4" t="s">
        <v>62</v>
      </c>
      <c r="G738" s="4" t="s">
        <v>806</v>
      </c>
      <c r="H738" s="5" t="str">
        <f>HYPERLINK("https://www.airitibooks.com/Detail/Detail?PublicationID=P20190606027", "https://www.airitibooks.com/Detail/Detail?PublicationID=P20190606027")</f>
        <v>https://www.airitibooks.com/Detail/Detail?PublicationID=P20190606027</v>
      </c>
    </row>
    <row r="739" spans="1:8" ht="21" customHeight="1">
      <c r="A739" s="4" t="s">
        <v>2376</v>
      </c>
      <c r="B739" s="4" t="s">
        <v>2377</v>
      </c>
      <c r="C739" s="4" t="s">
        <v>453</v>
      </c>
      <c r="D739" s="4" t="s">
        <v>2378</v>
      </c>
      <c r="E739" s="4" t="s">
        <v>127</v>
      </c>
      <c r="F739" s="4" t="s">
        <v>226</v>
      </c>
      <c r="G739" s="4" t="s">
        <v>46</v>
      </c>
      <c r="H739" s="5" t="str">
        <f>HYPERLINK("https://www.airitibooks.com/Detail/Detail?PublicationID=P20190606029", "https://www.airitibooks.com/Detail/Detail?PublicationID=P20190606029")</f>
        <v>https://www.airitibooks.com/Detail/Detail?PublicationID=P20190606029</v>
      </c>
    </row>
    <row r="740" spans="1:8" ht="21" customHeight="1">
      <c r="A740" s="4" t="s">
        <v>2379</v>
      </c>
      <c r="B740" s="4" t="s">
        <v>2380</v>
      </c>
      <c r="C740" s="4" t="s">
        <v>385</v>
      </c>
      <c r="D740" s="4" t="s">
        <v>2381</v>
      </c>
      <c r="E740" s="4" t="s">
        <v>127</v>
      </c>
      <c r="F740" s="4" t="s">
        <v>153</v>
      </c>
      <c r="G740" s="4" t="s">
        <v>154</v>
      </c>
      <c r="H740" s="5" t="str">
        <f>HYPERLINK("https://www.airitibooks.com/Detail/Detail?PublicationID=P20190606058", "https://www.airitibooks.com/Detail/Detail?PublicationID=P20190606058")</f>
        <v>https://www.airitibooks.com/Detail/Detail?PublicationID=P20190606058</v>
      </c>
    </row>
    <row r="741" spans="1:8" ht="21" customHeight="1">
      <c r="A741" s="4" t="s">
        <v>2382</v>
      </c>
      <c r="B741" s="4" t="s">
        <v>2383</v>
      </c>
      <c r="C741" s="4" t="s">
        <v>392</v>
      </c>
      <c r="D741" s="4" t="s">
        <v>2384</v>
      </c>
      <c r="E741" s="4" t="s">
        <v>220</v>
      </c>
      <c r="F741" s="4" t="s">
        <v>176</v>
      </c>
      <c r="G741" s="4" t="s">
        <v>436</v>
      </c>
      <c r="H741" s="5" t="str">
        <f>HYPERLINK("https://www.airitibooks.com/Detail/Detail?PublicationID=P20190606061", "https://www.airitibooks.com/Detail/Detail?PublicationID=P20190606061")</f>
        <v>https://www.airitibooks.com/Detail/Detail?PublicationID=P20190606061</v>
      </c>
    </row>
    <row r="742" spans="1:8" ht="21" customHeight="1">
      <c r="A742" s="4" t="s">
        <v>2385</v>
      </c>
      <c r="B742" s="4" t="s">
        <v>2386</v>
      </c>
      <c r="C742" s="4" t="s">
        <v>203</v>
      </c>
      <c r="D742" s="4" t="s">
        <v>2387</v>
      </c>
      <c r="E742" s="4" t="s">
        <v>406</v>
      </c>
      <c r="F742" s="4" t="s">
        <v>62</v>
      </c>
      <c r="G742" s="4" t="s">
        <v>171</v>
      </c>
      <c r="H742" s="5" t="str">
        <f>HYPERLINK("https://www.airitibooks.com/Detail/Detail?PublicationID=P20190606072", "https://www.airitibooks.com/Detail/Detail?PublicationID=P20190606072")</f>
        <v>https://www.airitibooks.com/Detail/Detail?PublicationID=P20190606072</v>
      </c>
    </row>
    <row r="743" spans="1:8" ht="21" customHeight="1">
      <c r="A743" s="4" t="s">
        <v>2388</v>
      </c>
      <c r="B743" s="4" t="s">
        <v>2389</v>
      </c>
      <c r="C743" s="4" t="s">
        <v>203</v>
      </c>
      <c r="D743" s="4" t="s">
        <v>2390</v>
      </c>
      <c r="E743" s="4" t="s">
        <v>127</v>
      </c>
      <c r="F743" s="4" t="s">
        <v>62</v>
      </c>
      <c r="G743" s="4" t="s">
        <v>216</v>
      </c>
      <c r="H743" s="5" t="str">
        <f>HYPERLINK("https://www.airitibooks.com/Detail/Detail?PublicationID=P20190606079", "https://www.airitibooks.com/Detail/Detail?PublicationID=P20190606079")</f>
        <v>https://www.airitibooks.com/Detail/Detail?PublicationID=P20190606079</v>
      </c>
    </row>
    <row r="744" spans="1:8" ht="21" customHeight="1">
      <c r="A744" s="4" t="s">
        <v>2391</v>
      </c>
      <c r="B744" s="4" t="s">
        <v>2392</v>
      </c>
      <c r="C744" s="4" t="s">
        <v>8</v>
      </c>
      <c r="D744" s="4" t="s">
        <v>2393</v>
      </c>
      <c r="E744" s="4" t="s">
        <v>220</v>
      </c>
      <c r="F744" s="4" t="s">
        <v>62</v>
      </c>
      <c r="G744" s="4" t="s">
        <v>171</v>
      </c>
      <c r="H744" s="5" t="str">
        <f>HYPERLINK("https://www.airitibooks.com/Detail/Detail?PublicationID=P20190606101", "https://www.airitibooks.com/Detail/Detail?PublicationID=P20190606101")</f>
        <v>https://www.airitibooks.com/Detail/Detail?PublicationID=P20190606101</v>
      </c>
    </row>
    <row r="745" spans="1:8" ht="21" customHeight="1">
      <c r="A745" s="4" t="s">
        <v>2394</v>
      </c>
      <c r="B745" s="4" t="s">
        <v>2395</v>
      </c>
      <c r="C745" s="4" t="s">
        <v>8</v>
      </c>
      <c r="D745" s="4" t="s">
        <v>2396</v>
      </c>
      <c r="E745" s="4" t="s">
        <v>220</v>
      </c>
      <c r="F745" s="4" t="s">
        <v>142</v>
      </c>
      <c r="G745" s="4" t="s">
        <v>167</v>
      </c>
      <c r="H745" s="5" t="str">
        <f>HYPERLINK("https://www.airitibooks.com/Detail/Detail?PublicationID=P20190606107", "https://www.airitibooks.com/Detail/Detail?PublicationID=P20190606107")</f>
        <v>https://www.airitibooks.com/Detail/Detail?PublicationID=P20190606107</v>
      </c>
    </row>
    <row r="746" spans="1:8" ht="21" customHeight="1">
      <c r="A746" s="4" t="s">
        <v>2397</v>
      </c>
      <c r="B746" s="4" t="s">
        <v>2398</v>
      </c>
      <c r="C746" s="4" t="s">
        <v>103</v>
      </c>
      <c r="D746" s="4" t="s">
        <v>2399</v>
      </c>
      <c r="E746" s="4" t="s">
        <v>127</v>
      </c>
      <c r="F746" s="4" t="s">
        <v>192</v>
      </c>
      <c r="G746" s="4" t="s">
        <v>308</v>
      </c>
      <c r="H746" s="5" t="str">
        <f>HYPERLINK("https://www.airitibooks.com/Detail/Detail?PublicationID=P20190606133", "https://www.airitibooks.com/Detail/Detail?PublicationID=P20190606133")</f>
        <v>https://www.airitibooks.com/Detail/Detail?PublicationID=P20190606133</v>
      </c>
    </row>
    <row r="747" spans="1:8" ht="21" customHeight="1">
      <c r="A747" s="4" t="s">
        <v>2400</v>
      </c>
      <c r="B747" s="4" t="s">
        <v>2401</v>
      </c>
      <c r="C747" s="4" t="s">
        <v>2402</v>
      </c>
      <c r="D747" s="4" t="s">
        <v>2403</v>
      </c>
      <c r="E747" s="4" t="s">
        <v>127</v>
      </c>
      <c r="F747" s="4" t="s">
        <v>226</v>
      </c>
      <c r="G747" s="4" t="s">
        <v>247</v>
      </c>
      <c r="H747" s="5" t="str">
        <f>HYPERLINK("https://www.airitibooks.com/Detail/Detail?PublicationID=P20190606142", "https://www.airitibooks.com/Detail/Detail?PublicationID=P20190606142")</f>
        <v>https://www.airitibooks.com/Detail/Detail?PublicationID=P20190606142</v>
      </c>
    </row>
    <row r="748" spans="1:8" ht="21" customHeight="1">
      <c r="A748" s="4" t="s">
        <v>2404</v>
      </c>
      <c r="B748" s="4" t="s">
        <v>2405</v>
      </c>
      <c r="C748" s="4" t="s">
        <v>2406</v>
      </c>
      <c r="D748" s="4" t="s">
        <v>123</v>
      </c>
      <c r="E748" s="4" t="s">
        <v>127</v>
      </c>
      <c r="F748" s="4" t="s">
        <v>142</v>
      </c>
      <c r="G748" s="4" t="s">
        <v>407</v>
      </c>
      <c r="H748" s="5" t="str">
        <f>HYPERLINK("https://www.airitibooks.com/Detail/Detail?PublicationID=P20190606147", "https://www.airitibooks.com/Detail/Detail?PublicationID=P20190606147")</f>
        <v>https://www.airitibooks.com/Detail/Detail?PublicationID=P20190606147</v>
      </c>
    </row>
    <row r="749" spans="1:8" ht="21" customHeight="1">
      <c r="A749" s="4" t="s">
        <v>2407</v>
      </c>
      <c r="B749" s="4" t="s">
        <v>2408</v>
      </c>
      <c r="C749" s="4" t="s">
        <v>1720</v>
      </c>
      <c r="D749" s="4" t="s">
        <v>123</v>
      </c>
      <c r="E749" s="4" t="s">
        <v>127</v>
      </c>
      <c r="F749" s="4" t="s">
        <v>142</v>
      </c>
      <c r="G749" s="4" t="s">
        <v>407</v>
      </c>
      <c r="H749" s="5" t="str">
        <f>HYPERLINK("https://www.airitibooks.com/Detail/Detail?PublicationID=P20190606151", "https://www.airitibooks.com/Detail/Detail?PublicationID=P20190606151")</f>
        <v>https://www.airitibooks.com/Detail/Detail?PublicationID=P20190606151</v>
      </c>
    </row>
    <row r="750" spans="1:8" ht="21" customHeight="1">
      <c r="A750" s="4" t="s">
        <v>2409</v>
      </c>
      <c r="B750" s="4" t="s">
        <v>2410</v>
      </c>
      <c r="C750" s="4" t="s">
        <v>666</v>
      </c>
      <c r="D750" s="4" t="s">
        <v>57</v>
      </c>
      <c r="E750" s="4" t="s">
        <v>406</v>
      </c>
      <c r="F750" s="4" t="s">
        <v>62</v>
      </c>
      <c r="G750" s="4" t="s">
        <v>138</v>
      </c>
      <c r="H750" s="5" t="str">
        <f>HYPERLINK("https://www.airitibooks.com/Detail/Detail?PublicationID=P20190606172", "https://www.airitibooks.com/Detail/Detail?PublicationID=P20190606172")</f>
        <v>https://www.airitibooks.com/Detail/Detail?PublicationID=P20190606172</v>
      </c>
    </row>
    <row r="751" spans="1:8" ht="21" customHeight="1">
      <c r="A751" s="4" t="s">
        <v>2411</v>
      </c>
      <c r="B751" s="4" t="s">
        <v>2412</v>
      </c>
      <c r="C751" s="4" t="s">
        <v>480</v>
      </c>
      <c r="D751" s="4" t="s">
        <v>713</v>
      </c>
      <c r="E751" s="4" t="s">
        <v>406</v>
      </c>
      <c r="F751" s="4" t="s">
        <v>62</v>
      </c>
      <c r="G751" s="4" t="s">
        <v>216</v>
      </c>
      <c r="H751" s="5" t="str">
        <f>HYPERLINK("https://www.airitibooks.com/Detail/Detail?PublicationID=P20190614013", "https://www.airitibooks.com/Detail/Detail?PublicationID=P20190614013")</f>
        <v>https://www.airitibooks.com/Detail/Detail?PublicationID=P20190614013</v>
      </c>
    </row>
    <row r="752" spans="1:8" ht="21" customHeight="1">
      <c r="A752" s="4" t="s">
        <v>2413</v>
      </c>
      <c r="B752" s="4" t="s">
        <v>2414</v>
      </c>
      <c r="C752" s="4" t="s">
        <v>710</v>
      </c>
      <c r="D752" s="4" t="s">
        <v>2415</v>
      </c>
      <c r="E752" s="4" t="s">
        <v>406</v>
      </c>
      <c r="F752" s="4" t="s">
        <v>62</v>
      </c>
      <c r="G752" s="4" t="s">
        <v>216</v>
      </c>
      <c r="H752" s="5" t="str">
        <f>HYPERLINK("https://www.airitibooks.com/Detail/Detail?PublicationID=P20190614015", "https://www.airitibooks.com/Detail/Detail?PublicationID=P20190614015")</f>
        <v>https://www.airitibooks.com/Detail/Detail?PublicationID=P20190614015</v>
      </c>
    </row>
    <row r="753" spans="1:8" ht="21" customHeight="1">
      <c r="A753" s="4" t="s">
        <v>2416</v>
      </c>
      <c r="B753" s="4" t="s">
        <v>2417</v>
      </c>
      <c r="C753" s="4" t="s">
        <v>2418</v>
      </c>
      <c r="D753" s="4" t="s">
        <v>2419</v>
      </c>
      <c r="E753" s="4" t="s">
        <v>127</v>
      </c>
      <c r="F753" s="4" t="s">
        <v>142</v>
      </c>
      <c r="G753" s="4" t="s">
        <v>167</v>
      </c>
      <c r="H753" s="5" t="str">
        <f>HYPERLINK("https://www.airitibooks.com/Detail/Detail?PublicationID=P20190614028", "https://www.airitibooks.com/Detail/Detail?PublicationID=P20190614028")</f>
        <v>https://www.airitibooks.com/Detail/Detail?PublicationID=P20190614028</v>
      </c>
    </row>
    <row r="754" spans="1:8" ht="21" customHeight="1">
      <c r="A754" s="4" t="s">
        <v>2420</v>
      </c>
      <c r="B754" s="4" t="s">
        <v>2421</v>
      </c>
      <c r="C754" s="4" t="s">
        <v>2418</v>
      </c>
      <c r="D754" s="4" t="s">
        <v>2422</v>
      </c>
      <c r="E754" s="4" t="s">
        <v>127</v>
      </c>
      <c r="F754" s="4" t="s">
        <v>319</v>
      </c>
      <c r="G754" s="4" t="s">
        <v>320</v>
      </c>
      <c r="H754" s="5" t="str">
        <f>HYPERLINK("https://www.airitibooks.com/Detail/Detail?PublicationID=P20190614031", "https://www.airitibooks.com/Detail/Detail?PublicationID=P20190614031")</f>
        <v>https://www.airitibooks.com/Detail/Detail?PublicationID=P20190614031</v>
      </c>
    </row>
    <row r="755" spans="1:8" ht="21" customHeight="1">
      <c r="A755" s="4" t="s">
        <v>2423</v>
      </c>
      <c r="B755" s="4" t="s">
        <v>2424</v>
      </c>
      <c r="C755" s="4" t="s">
        <v>715</v>
      </c>
      <c r="D755" s="4" t="s">
        <v>2425</v>
      </c>
      <c r="E755" s="4" t="s">
        <v>127</v>
      </c>
      <c r="F755" s="4" t="s">
        <v>133</v>
      </c>
      <c r="G755" s="4" t="s">
        <v>221</v>
      </c>
      <c r="H755" s="5" t="str">
        <f>HYPERLINK("https://www.airitibooks.com/Detail/Detail?PublicationID=P20190614072", "https://www.airitibooks.com/Detail/Detail?PublicationID=P20190614072")</f>
        <v>https://www.airitibooks.com/Detail/Detail?PublicationID=P20190614072</v>
      </c>
    </row>
    <row r="756" spans="1:8" ht="21" customHeight="1">
      <c r="A756" s="4" t="s">
        <v>2426</v>
      </c>
      <c r="B756" s="4" t="s">
        <v>2427</v>
      </c>
      <c r="C756" s="4" t="s">
        <v>715</v>
      </c>
      <c r="D756" s="4" t="s">
        <v>2428</v>
      </c>
      <c r="E756" s="4" t="s">
        <v>127</v>
      </c>
      <c r="F756" s="4" t="s">
        <v>142</v>
      </c>
      <c r="G756" s="4" t="s">
        <v>580</v>
      </c>
      <c r="H756" s="5" t="str">
        <f>HYPERLINK("https://www.airitibooks.com/Detail/Detail?PublicationID=P20190614076", "https://www.airitibooks.com/Detail/Detail?PublicationID=P20190614076")</f>
        <v>https://www.airitibooks.com/Detail/Detail?PublicationID=P20190614076</v>
      </c>
    </row>
    <row r="757" spans="1:8" ht="21" customHeight="1">
      <c r="A757" s="4" t="s">
        <v>2429</v>
      </c>
      <c r="B757" s="4" t="s">
        <v>2430</v>
      </c>
      <c r="C757" s="4" t="s">
        <v>715</v>
      </c>
      <c r="D757" s="4" t="s">
        <v>2431</v>
      </c>
      <c r="E757" s="4" t="s">
        <v>127</v>
      </c>
      <c r="F757" s="4" t="s">
        <v>142</v>
      </c>
      <c r="G757" s="4" t="s">
        <v>167</v>
      </c>
      <c r="H757" s="5" t="str">
        <f>HYPERLINK("https://www.airitibooks.com/Detail/Detail?PublicationID=P20190614077", "https://www.airitibooks.com/Detail/Detail?PublicationID=P20190614077")</f>
        <v>https://www.airitibooks.com/Detail/Detail?PublicationID=P20190614077</v>
      </c>
    </row>
    <row r="758" spans="1:8" ht="21" customHeight="1">
      <c r="A758" s="4" t="s">
        <v>2432</v>
      </c>
      <c r="B758" s="4" t="s">
        <v>2433</v>
      </c>
      <c r="C758" s="4" t="s">
        <v>2434</v>
      </c>
      <c r="D758" s="4" t="s">
        <v>2435</v>
      </c>
      <c r="E758" s="4" t="s">
        <v>127</v>
      </c>
      <c r="F758" s="4" t="s">
        <v>142</v>
      </c>
      <c r="G758" s="4" t="s">
        <v>167</v>
      </c>
      <c r="H758" s="5" t="str">
        <f>HYPERLINK("https://www.airitibooks.com/Detail/Detail?PublicationID=P20190614137", "https://www.airitibooks.com/Detail/Detail?PublicationID=P20190614137")</f>
        <v>https://www.airitibooks.com/Detail/Detail?PublicationID=P20190614137</v>
      </c>
    </row>
    <row r="759" spans="1:8" ht="21" customHeight="1">
      <c r="A759" s="4" t="s">
        <v>2436</v>
      </c>
      <c r="B759" s="4" t="s">
        <v>2437</v>
      </c>
      <c r="C759" s="4" t="s">
        <v>2434</v>
      </c>
      <c r="D759" s="4" t="s">
        <v>2438</v>
      </c>
      <c r="E759" s="4" t="s">
        <v>127</v>
      </c>
      <c r="F759" s="4" t="s">
        <v>142</v>
      </c>
      <c r="G759" s="4" t="s">
        <v>407</v>
      </c>
      <c r="H759" s="5" t="str">
        <f>HYPERLINK("https://www.airitibooks.com/Detail/Detail?PublicationID=P20190614141", "https://www.airitibooks.com/Detail/Detail?PublicationID=P20190614141")</f>
        <v>https://www.airitibooks.com/Detail/Detail?PublicationID=P20190614141</v>
      </c>
    </row>
    <row r="760" spans="1:8" ht="21" customHeight="1">
      <c r="A760" s="4" t="s">
        <v>2439</v>
      </c>
      <c r="B760" s="4" t="s">
        <v>2440</v>
      </c>
      <c r="C760" s="4" t="s">
        <v>2441</v>
      </c>
      <c r="D760" s="4" t="s">
        <v>2442</v>
      </c>
      <c r="E760" s="4" t="s">
        <v>127</v>
      </c>
      <c r="F760" s="4" t="s">
        <v>142</v>
      </c>
      <c r="G760" s="4" t="s">
        <v>1737</v>
      </c>
      <c r="H760" s="5" t="str">
        <f>HYPERLINK("https://www.airitibooks.com/Detail/Detail?PublicationID=P20190614142", "https://www.airitibooks.com/Detail/Detail?PublicationID=P20190614142")</f>
        <v>https://www.airitibooks.com/Detail/Detail?PublicationID=P20190614142</v>
      </c>
    </row>
    <row r="761" spans="1:8" ht="21" customHeight="1">
      <c r="A761" s="4" t="s">
        <v>2443</v>
      </c>
      <c r="B761" s="4" t="s">
        <v>2444</v>
      </c>
      <c r="C761" s="4" t="s">
        <v>1930</v>
      </c>
      <c r="D761" s="4" t="s">
        <v>2445</v>
      </c>
      <c r="E761" s="4" t="s">
        <v>220</v>
      </c>
      <c r="F761" s="4" t="s">
        <v>142</v>
      </c>
      <c r="G761" s="4" t="s">
        <v>159</v>
      </c>
      <c r="H761" s="5" t="str">
        <f>HYPERLINK("https://www.airitibooks.com/Detail/Detail?PublicationID=P20190620014", "https://www.airitibooks.com/Detail/Detail?PublicationID=P20190620014")</f>
        <v>https://www.airitibooks.com/Detail/Detail?PublicationID=P20190620014</v>
      </c>
    </row>
    <row r="762" spans="1:8" ht="21" customHeight="1">
      <c r="A762" s="4" t="s">
        <v>2446</v>
      </c>
      <c r="B762" s="4" t="s">
        <v>2447</v>
      </c>
      <c r="C762" s="4" t="s">
        <v>271</v>
      </c>
      <c r="D762" s="4" t="s">
        <v>2448</v>
      </c>
      <c r="E762" s="4" t="s">
        <v>220</v>
      </c>
      <c r="F762" s="4" t="s">
        <v>153</v>
      </c>
      <c r="G762" s="4" t="s">
        <v>154</v>
      </c>
      <c r="H762" s="5" t="str">
        <f>HYPERLINK("https://www.airitibooks.com/Detail/Detail?PublicationID=P20190620020", "https://www.airitibooks.com/Detail/Detail?PublicationID=P20190620020")</f>
        <v>https://www.airitibooks.com/Detail/Detail?PublicationID=P20190620020</v>
      </c>
    </row>
    <row r="763" spans="1:8" ht="21" customHeight="1">
      <c r="A763" s="4" t="s">
        <v>2449</v>
      </c>
      <c r="B763" s="4" t="s">
        <v>2450</v>
      </c>
      <c r="C763" s="4" t="s">
        <v>271</v>
      </c>
      <c r="D763" s="4" t="s">
        <v>732</v>
      </c>
      <c r="E763" s="4" t="s">
        <v>406</v>
      </c>
      <c r="F763" s="4" t="s">
        <v>62</v>
      </c>
      <c r="G763" s="4" t="s">
        <v>171</v>
      </c>
      <c r="H763" s="5" t="str">
        <f>HYPERLINK("https://www.airitibooks.com/Detail/Detail?PublicationID=P20190620028", "https://www.airitibooks.com/Detail/Detail?PublicationID=P20190620028")</f>
        <v>https://www.airitibooks.com/Detail/Detail?PublicationID=P20190620028</v>
      </c>
    </row>
    <row r="764" spans="1:8" ht="21" customHeight="1">
      <c r="A764" s="4" t="s">
        <v>2451</v>
      </c>
      <c r="B764" s="4" t="s">
        <v>2452</v>
      </c>
      <c r="C764" s="4" t="s">
        <v>385</v>
      </c>
      <c r="D764" s="4" t="s">
        <v>2453</v>
      </c>
      <c r="E764" s="4" t="s">
        <v>406</v>
      </c>
      <c r="F764" s="4" t="s">
        <v>153</v>
      </c>
      <c r="G764" s="4" t="s">
        <v>182</v>
      </c>
      <c r="H764" s="5" t="str">
        <f>HYPERLINK("https://www.airitibooks.com/Detail/Detail?PublicationID=P20190620056", "https://www.airitibooks.com/Detail/Detail?PublicationID=P20190620056")</f>
        <v>https://www.airitibooks.com/Detail/Detail?PublicationID=P20190620056</v>
      </c>
    </row>
    <row r="765" spans="1:8" ht="21" customHeight="1">
      <c r="A765" s="4" t="s">
        <v>2454</v>
      </c>
      <c r="B765" s="4" t="s">
        <v>2455</v>
      </c>
      <c r="C765" s="4" t="s">
        <v>392</v>
      </c>
      <c r="D765" s="4" t="s">
        <v>750</v>
      </c>
      <c r="E765" s="4" t="s">
        <v>406</v>
      </c>
      <c r="F765" s="4" t="s">
        <v>133</v>
      </c>
      <c r="G765" s="4" t="s">
        <v>133</v>
      </c>
      <c r="H765" s="5" t="str">
        <f>HYPERLINK("https://www.airitibooks.com/Detail/Detail?PublicationID=P20190620082", "https://www.airitibooks.com/Detail/Detail?PublicationID=P20190620082")</f>
        <v>https://www.airitibooks.com/Detail/Detail?PublicationID=P20190620082</v>
      </c>
    </row>
    <row r="766" spans="1:8" ht="21" customHeight="1">
      <c r="A766" s="4" t="s">
        <v>2456</v>
      </c>
      <c r="B766" s="4" t="s">
        <v>2457</v>
      </c>
      <c r="C766" s="4" t="s">
        <v>769</v>
      </c>
      <c r="D766" s="4" t="s">
        <v>2458</v>
      </c>
      <c r="E766" s="4" t="s">
        <v>127</v>
      </c>
      <c r="F766" s="4" t="s">
        <v>142</v>
      </c>
      <c r="G766" s="4" t="s">
        <v>580</v>
      </c>
      <c r="H766" s="5" t="str">
        <f>HYPERLINK("https://www.airitibooks.com/Detail/Detail?PublicationID=P20190620125", "https://www.airitibooks.com/Detail/Detail?PublicationID=P20190620125")</f>
        <v>https://www.airitibooks.com/Detail/Detail?PublicationID=P20190620125</v>
      </c>
    </row>
    <row r="767" spans="1:8" ht="21" customHeight="1">
      <c r="A767" s="4" t="s">
        <v>2459</v>
      </c>
      <c r="B767" s="4" t="s">
        <v>2460</v>
      </c>
      <c r="C767" s="4" t="s">
        <v>769</v>
      </c>
      <c r="D767" s="4" t="s">
        <v>2461</v>
      </c>
      <c r="E767" s="4" t="s">
        <v>220</v>
      </c>
      <c r="F767" s="4" t="s">
        <v>226</v>
      </c>
      <c r="G767" s="4" t="s">
        <v>380</v>
      </c>
      <c r="H767" s="5" t="str">
        <f>HYPERLINK("https://www.airitibooks.com/Detail/Detail?PublicationID=P20190627092", "https://www.airitibooks.com/Detail/Detail?PublicationID=P20190627092")</f>
        <v>https://www.airitibooks.com/Detail/Detail?PublicationID=P20190627092</v>
      </c>
    </row>
    <row r="768" spans="1:8" ht="21" customHeight="1">
      <c r="A768" s="4" t="s">
        <v>2462</v>
      </c>
      <c r="B768" s="4" t="s">
        <v>2463</v>
      </c>
      <c r="C768" s="4" t="s">
        <v>769</v>
      </c>
      <c r="D768" s="4" t="s">
        <v>2464</v>
      </c>
      <c r="E768" s="4" t="s">
        <v>220</v>
      </c>
      <c r="F768" s="4" t="s">
        <v>142</v>
      </c>
      <c r="G768" s="4" t="s">
        <v>387</v>
      </c>
      <c r="H768" s="5" t="str">
        <f>HYPERLINK("https://www.airitibooks.com/Detail/Detail?PublicationID=P20190627094", "https://www.airitibooks.com/Detail/Detail?PublicationID=P20190627094")</f>
        <v>https://www.airitibooks.com/Detail/Detail?PublicationID=P20190627094</v>
      </c>
    </row>
    <row r="769" spans="1:8" ht="21" customHeight="1">
      <c r="A769" s="4" t="s">
        <v>2465</v>
      </c>
      <c r="B769" s="4" t="s">
        <v>2466</v>
      </c>
      <c r="C769" s="4" t="s">
        <v>453</v>
      </c>
      <c r="D769" s="4" t="s">
        <v>2467</v>
      </c>
      <c r="E769" s="4" t="s">
        <v>406</v>
      </c>
      <c r="F769" s="4" t="s">
        <v>62</v>
      </c>
      <c r="G769" s="4" t="s">
        <v>171</v>
      </c>
      <c r="H769" s="5" t="str">
        <f>HYPERLINK("https://www.airitibooks.com/Detail/Detail?PublicationID=P20190705014", "https://www.airitibooks.com/Detail/Detail?PublicationID=P20190705014")</f>
        <v>https://www.airitibooks.com/Detail/Detail?PublicationID=P20190705014</v>
      </c>
    </row>
    <row r="770" spans="1:8" ht="21" customHeight="1">
      <c r="A770" s="4" t="s">
        <v>2468</v>
      </c>
      <c r="B770" s="4" t="s">
        <v>2469</v>
      </c>
      <c r="C770" s="4" t="s">
        <v>453</v>
      </c>
      <c r="D770" s="4" t="s">
        <v>2470</v>
      </c>
      <c r="E770" s="4" t="s">
        <v>406</v>
      </c>
      <c r="F770" s="4" t="s">
        <v>319</v>
      </c>
      <c r="G770" s="4" t="s">
        <v>320</v>
      </c>
      <c r="H770" s="5" t="str">
        <f>HYPERLINK("https://www.airitibooks.com/Detail/Detail?PublicationID=P20190705015", "https://www.airitibooks.com/Detail/Detail?PublicationID=P20190705015")</f>
        <v>https://www.airitibooks.com/Detail/Detail?PublicationID=P20190705015</v>
      </c>
    </row>
    <row r="771" spans="1:8" ht="21" customHeight="1">
      <c r="A771" s="4" t="s">
        <v>2471</v>
      </c>
      <c r="B771" s="4" t="s">
        <v>2472</v>
      </c>
      <c r="C771" s="4" t="s">
        <v>583</v>
      </c>
      <c r="D771" s="4" t="s">
        <v>2473</v>
      </c>
      <c r="E771" s="4" t="s">
        <v>406</v>
      </c>
      <c r="F771" s="4" t="s">
        <v>226</v>
      </c>
      <c r="G771" s="4" t="s">
        <v>227</v>
      </c>
      <c r="H771" s="5" t="str">
        <f>HYPERLINK("https://www.airitibooks.com/Detail/Detail?PublicationID=P20190705079", "https://www.airitibooks.com/Detail/Detail?PublicationID=P20190705079")</f>
        <v>https://www.airitibooks.com/Detail/Detail?PublicationID=P20190705079</v>
      </c>
    </row>
    <row r="772" spans="1:8" ht="21" customHeight="1">
      <c r="A772" s="4" t="s">
        <v>2474</v>
      </c>
      <c r="B772" s="4" t="s">
        <v>2475</v>
      </c>
      <c r="C772" s="4" t="s">
        <v>375</v>
      </c>
      <c r="D772" s="4" t="s">
        <v>672</v>
      </c>
      <c r="E772" s="4" t="s">
        <v>406</v>
      </c>
      <c r="F772" s="4" t="s">
        <v>142</v>
      </c>
      <c r="G772" s="4" t="s">
        <v>240</v>
      </c>
      <c r="H772" s="5" t="str">
        <f>HYPERLINK("https://www.airitibooks.com/Detail/Detail?PublicationID=P20190711049", "https://www.airitibooks.com/Detail/Detail?PublicationID=P20190711049")</f>
        <v>https://www.airitibooks.com/Detail/Detail?PublicationID=P20190711049</v>
      </c>
    </row>
    <row r="773" spans="1:8" ht="21" customHeight="1">
      <c r="A773" s="4" t="s">
        <v>2476</v>
      </c>
      <c r="B773" s="4" t="s">
        <v>2477</v>
      </c>
      <c r="C773" s="4" t="s">
        <v>112</v>
      </c>
      <c r="D773" s="4" t="s">
        <v>2478</v>
      </c>
      <c r="E773" s="4" t="s">
        <v>220</v>
      </c>
      <c r="F773" s="4" t="s">
        <v>142</v>
      </c>
      <c r="G773" s="4" t="s">
        <v>325</v>
      </c>
      <c r="H773" s="5" t="str">
        <f>HYPERLINK("https://www.airitibooks.com/Detail/Detail?PublicationID=P20190718003", "https://www.airitibooks.com/Detail/Detail?PublicationID=P20190718003")</f>
        <v>https://www.airitibooks.com/Detail/Detail?PublicationID=P20190718003</v>
      </c>
    </row>
    <row r="774" spans="1:8" ht="21" customHeight="1">
      <c r="A774" s="4" t="s">
        <v>2479</v>
      </c>
      <c r="B774" s="4" t="s">
        <v>2480</v>
      </c>
      <c r="C774" s="4" t="s">
        <v>112</v>
      </c>
      <c r="D774" s="4" t="s">
        <v>2481</v>
      </c>
      <c r="E774" s="4" t="s">
        <v>220</v>
      </c>
      <c r="F774" s="4" t="s">
        <v>142</v>
      </c>
      <c r="G774" s="4" t="s">
        <v>325</v>
      </c>
      <c r="H774" s="5" t="str">
        <f>HYPERLINK("https://www.airitibooks.com/Detail/Detail?PublicationID=P20190718004", "https://www.airitibooks.com/Detail/Detail?PublicationID=P20190718004")</f>
        <v>https://www.airitibooks.com/Detail/Detail?PublicationID=P20190718004</v>
      </c>
    </row>
    <row r="775" spans="1:8" ht="21" customHeight="1">
      <c r="A775" s="4" t="s">
        <v>2482</v>
      </c>
      <c r="B775" s="4" t="s">
        <v>2483</v>
      </c>
      <c r="C775" s="4" t="s">
        <v>112</v>
      </c>
      <c r="D775" s="4" t="s">
        <v>2484</v>
      </c>
      <c r="E775" s="4" t="s">
        <v>220</v>
      </c>
      <c r="F775" s="4" t="s">
        <v>192</v>
      </c>
      <c r="G775" s="4" t="s">
        <v>362</v>
      </c>
      <c r="H775" s="5" t="str">
        <f>HYPERLINK("https://www.airitibooks.com/Detail/Detail?PublicationID=P20190718005", "https://www.airitibooks.com/Detail/Detail?PublicationID=P20190718005")</f>
        <v>https://www.airitibooks.com/Detail/Detail?PublicationID=P20190718005</v>
      </c>
    </row>
    <row r="776" spans="1:8" ht="21" customHeight="1">
      <c r="A776" s="4" t="s">
        <v>113</v>
      </c>
      <c r="B776" s="4" t="s">
        <v>2485</v>
      </c>
      <c r="C776" s="4" t="s">
        <v>112</v>
      </c>
      <c r="D776" s="4" t="s">
        <v>114</v>
      </c>
      <c r="E776" s="4" t="s">
        <v>127</v>
      </c>
      <c r="F776" s="4" t="s">
        <v>142</v>
      </c>
      <c r="G776" s="4" t="s">
        <v>407</v>
      </c>
      <c r="H776" s="5" t="str">
        <f>HYPERLINK("https://www.airitibooks.com/Detail/Detail?PublicationID=P20190718007", "https://www.airitibooks.com/Detail/Detail?PublicationID=P20190718007")</f>
        <v>https://www.airitibooks.com/Detail/Detail?PublicationID=P20190718007</v>
      </c>
    </row>
    <row r="777" spans="1:8" ht="21" customHeight="1">
      <c r="A777" s="4" t="s">
        <v>2486</v>
      </c>
      <c r="B777" s="4" t="s">
        <v>2487</v>
      </c>
      <c r="C777" s="4" t="s">
        <v>112</v>
      </c>
      <c r="D777" s="4" t="s">
        <v>2488</v>
      </c>
      <c r="E777" s="4" t="s">
        <v>220</v>
      </c>
      <c r="F777" s="4" t="s">
        <v>142</v>
      </c>
      <c r="G777" s="4" t="s">
        <v>325</v>
      </c>
      <c r="H777" s="5" t="str">
        <f>HYPERLINK("https://www.airitibooks.com/Detail/Detail?PublicationID=P20190718009", "https://www.airitibooks.com/Detail/Detail?PublicationID=P20190718009")</f>
        <v>https://www.airitibooks.com/Detail/Detail?PublicationID=P20190718009</v>
      </c>
    </row>
    <row r="778" spans="1:8" ht="21" customHeight="1">
      <c r="A778" s="4" t="s">
        <v>2489</v>
      </c>
      <c r="B778" s="4" t="s">
        <v>2490</v>
      </c>
      <c r="C778" s="4" t="s">
        <v>2491</v>
      </c>
      <c r="D778" s="4" t="s">
        <v>2492</v>
      </c>
      <c r="E778" s="4" t="s">
        <v>406</v>
      </c>
      <c r="F778" s="4" t="s">
        <v>133</v>
      </c>
      <c r="G778" s="4" t="s">
        <v>858</v>
      </c>
      <c r="H778" s="5" t="str">
        <f>HYPERLINK("https://www.airitibooks.com/Detail/Detail?PublicationID=P20190718044", "https://www.airitibooks.com/Detail/Detail?PublicationID=P20190718044")</f>
        <v>https://www.airitibooks.com/Detail/Detail?PublicationID=P20190718044</v>
      </c>
    </row>
    <row r="779" spans="1:8" ht="21" customHeight="1">
      <c r="A779" s="4" t="s">
        <v>2493</v>
      </c>
      <c r="B779" s="4" t="s">
        <v>2494</v>
      </c>
      <c r="C779" s="4" t="s">
        <v>2495</v>
      </c>
      <c r="D779" s="4" t="s">
        <v>2496</v>
      </c>
      <c r="E779" s="4" t="s">
        <v>406</v>
      </c>
      <c r="F779" s="4" t="s">
        <v>153</v>
      </c>
      <c r="G779" s="4" t="s">
        <v>182</v>
      </c>
      <c r="H779" s="5" t="str">
        <f>HYPERLINK("https://www.airitibooks.com/Detail/Detail?PublicationID=P20190718066", "https://www.airitibooks.com/Detail/Detail?PublicationID=P20190718066")</f>
        <v>https://www.airitibooks.com/Detail/Detail?PublicationID=P20190718066</v>
      </c>
    </row>
    <row r="780" spans="1:8" ht="21" customHeight="1">
      <c r="A780" s="4" t="s">
        <v>115</v>
      </c>
      <c r="B780" s="4" t="s">
        <v>2497</v>
      </c>
      <c r="C780" s="4" t="s">
        <v>112</v>
      </c>
      <c r="D780" s="4" t="s">
        <v>2498</v>
      </c>
      <c r="E780" s="4" t="s">
        <v>127</v>
      </c>
      <c r="F780" s="4" t="s">
        <v>142</v>
      </c>
      <c r="G780" s="4" t="s">
        <v>159</v>
      </c>
      <c r="H780" s="5" t="str">
        <f>HYPERLINK("https://www.airitibooks.com/Detail/Detail?PublicationID=P20190816022", "https://www.airitibooks.com/Detail/Detail?PublicationID=P20190816022")</f>
        <v>https://www.airitibooks.com/Detail/Detail?PublicationID=P20190816022</v>
      </c>
    </row>
    <row r="781" spans="1:8" ht="21" customHeight="1">
      <c r="A781" s="4" t="s">
        <v>2499</v>
      </c>
      <c r="B781" s="4" t="s">
        <v>2500</v>
      </c>
      <c r="C781" s="4" t="s">
        <v>2501</v>
      </c>
      <c r="D781" s="4" t="s">
        <v>2502</v>
      </c>
      <c r="E781" s="4" t="s">
        <v>406</v>
      </c>
      <c r="F781" s="4" t="s">
        <v>142</v>
      </c>
      <c r="G781" s="4" t="s">
        <v>167</v>
      </c>
      <c r="H781" s="5" t="str">
        <f>HYPERLINK("https://www.airitibooks.com/Detail/Detail?PublicationID=P20190816053", "https://www.airitibooks.com/Detail/Detail?PublicationID=P20190816053")</f>
        <v>https://www.airitibooks.com/Detail/Detail?PublicationID=P20190816053</v>
      </c>
    </row>
    <row r="782" spans="1:8" ht="21" customHeight="1">
      <c r="A782" s="4" t="s">
        <v>2503</v>
      </c>
      <c r="B782" s="4" t="s">
        <v>2504</v>
      </c>
      <c r="C782" s="4" t="s">
        <v>868</v>
      </c>
      <c r="D782" s="4" t="s">
        <v>2505</v>
      </c>
      <c r="E782" s="4" t="s">
        <v>406</v>
      </c>
      <c r="F782" s="4" t="s">
        <v>192</v>
      </c>
      <c r="G782" s="4" t="s">
        <v>362</v>
      </c>
      <c r="H782" s="5" t="str">
        <f>HYPERLINK("https://www.airitibooks.com/Detail/Detail?PublicationID=P20190816074", "https://www.airitibooks.com/Detail/Detail?PublicationID=P20190816074")</f>
        <v>https://www.airitibooks.com/Detail/Detail?PublicationID=P20190816074</v>
      </c>
    </row>
    <row r="783" spans="1:8" ht="21" customHeight="1">
      <c r="A783" s="4" t="s">
        <v>2506</v>
      </c>
      <c r="B783" s="4" t="s">
        <v>2507</v>
      </c>
      <c r="C783" s="4" t="s">
        <v>868</v>
      </c>
      <c r="D783" s="4" t="s">
        <v>2508</v>
      </c>
      <c r="E783" s="4" t="s">
        <v>406</v>
      </c>
      <c r="F783" s="4" t="s">
        <v>142</v>
      </c>
      <c r="G783" s="4" t="s">
        <v>387</v>
      </c>
      <c r="H783" s="5" t="str">
        <f>HYPERLINK("https://www.airitibooks.com/Detail/Detail?PublicationID=P20190816077", "https://www.airitibooks.com/Detail/Detail?PublicationID=P20190816077")</f>
        <v>https://www.airitibooks.com/Detail/Detail?PublicationID=P20190816077</v>
      </c>
    </row>
    <row r="784" spans="1:8" ht="21" customHeight="1">
      <c r="A784" s="4" t="s">
        <v>2509</v>
      </c>
      <c r="B784" s="4" t="s">
        <v>2510</v>
      </c>
      <c r="C784" s="4" t="s">
        <v>507</v>
      </c>
      <c r="D784" s="4" t="s">
        <v>2511</v>
      </c>
      <c r="E784" s="4" t="s">
        <v>406</v>
      </c>
      <c r="F784" s="4" t="s">
        <v>142</v>
      </c>
      <c r="G784" s="4" t="s">
        <v>167</v>
      </c>
      <c r="H784" s="5" t="str">
        <f>HYPERLINK("https://www.airitibooks.com/Detail/Detail?PublicationID=P20190816089", "https://www.airitibooks.com/Detail/Detail?PublicationID=P20190816089")</f>
        <v>https://www.airitibooks.com/Detail/Detail?PublicationID=P20190816089</v>
      </c>
    </row>
    <row r="785" spans="1:8" ht="21" customHeight="1">
      <c r="A785" s="4" t="s">
        <v>2512</v>
      </c>
      <c r="B785" s="4" t="s">
        <v>2513</v>
      </c>
      <c r="C785" s="4" t="s">
        <v>614</v>
      </c>
      <c r="D785" s="4" t="s">
        <v>910</v>
      </c>
      <c r="E785" s="4" t="s">
        <v>220</v>
      </c>
      <c r="F785" s="4" t="s">
        <v>142</v>
      </c>
      <c r="G785" s="4" t="s">
        <v>407</v>
      </c>
      <c r="H785" s="5" t="str">
        <f>HYPERLINK("https://www.airitibooks.com/Detail/Detail?PublicationID=P20190816171", "https://www.airitibooks.com/Detail/Detail?PublicationID=P20190816171")</f>
        <v>https://www.airitibooks.com/Detail/Detail?PublicationID=P20190816171</v>
      </c>
    </row>
    <row r="786" spans="1:8" ht="21" customHeight="1">
      <c r="A786" s="4" t="s">
        <v>2514</v>
      </c>
      <c r="B786" s="4" t="s">
        <v>2515</v>
      </c>
      <c r="C786" s="4" t="s">
        <v>721</v>
      </c>
      <c r="D786" s="4" t="s">
        <v>724</v>
      </c>
      <c r="E786" s="4" t="s">
        <v>220</v>
      </c>
      <c r="F786" s="4" t="s">
        <v>142</v>
      </c>
      <c r="G786" s="4" t="s">
        <v>407</v>
      </c>
      <c r="H786" s="5" t="str">
        <f>HYPERLINK("https://www.airitibooks.com/Detail/Detail?PublicationID=P20190816175", "https://www.airitibooks.com/Detail/Detail?PublicationID=P20190816175")</f>
        <v>https://www.airitibooks.com/Detail/Detail?PublicationID=P20190816175</v>
      </c>
    </row>
    <row r="787" spans="1:8" ht="21" customHeight="1">
      <c r="A787" s="4" t="s">
        <v>2516</v>
      </c>
      <c r="B787" s="4" t="s">
        <v>2517</v>
      </c>
      <c r="C787" s="4" t="s">
        <v>614</v>
      </c>
      <c r="D787" s="4" t="s">
        <v>900</v>
      </c>
      <c r="E787" s="4" t="s">
        <v>220</v>
      </c>
      <c r="F787" s="4" t="s">
        <v>142</v>
      </c>
      <c r="G787" s="4" t="s">
        <v>407</v>
      </c>
      <c r="H787" s="5" t="str">
        <f>HYPERLINK("https://www.airitibooks.com/Detail/Detail?PublicationID=P20190816178", "https://www.airitibooks.com/Detail/Detail?PublicationID=P20190816178")</f>
        <v>https://www.airitibooks.com/Detail/Detail?PublicationID=P20190816178</v>
      </c>
    </row>
    <row r="788" spans="1:8" ht="21" customHeight="1">
      <c r="A788" s="4" t="s">
        <v>2518</v>
      </c>
      <c r="B788" s="4" t="s">
        <v>2519</v>
      </c>
      <c r="C788" s="4" t="s">
        <v>614</v>
      </c>
      <c r="D788" s="4" t="s">
        <v>910</v>
      </c>
      <c r="E788" s="4" t="s">
        <v>220</v>
      </c>
      <c r="F788" s="4" t="s">
        <v>142</v>
      </c>
      <c r="G788" s="4" t="s">
        <v>407</v>
      </c>
      <c r="H788" s="5" t="str">
        <f>HYPERLINK("https://www.airitibooks.com/Detail/Detail?PublicationID=P20190816179", "https://www.airitibooks.com/Detail/Detail?PublicationID=P20190816179")</f>
        <v>https://www.airitibooks.com/Detail/Detail?PublicationID=P20190816179</v>
      </c>
    </row>
    <row r="789" spans="1:8" ht="21" customHeight="1">
      <c r="A789" s="4" t="s">
        <v>2520</v>
      </c>
      <c r="B789" s="4" t="s">
        <v>2521</v>
      </c>
      <c r="C789" s="4" t="s">
        <v>614</v>
      </c>
      <c r="D789" s="4" t="s">
        <v>910</v>
      </c>
      <c r="E789" s="4" t="s">
        <v>220</v>
      </c>
      <c r="F789" s="4" t="s">
        <v>142</v>
      </c>
      <c r="G789" s="4" t="s">
        <v>407</v>
      </c>
      <c r="H789" s="5" t="str">
        <f>HYPERLINK("https://www.airitibooks.com/Detail/Detail?PublicationID=P20190816180", "https://www.airitibooks.com/Detail/Detail?PublicationID=P20190816180")</f>
        <v>https://www.airitibooks.com/Detail/Detail?PublicationID=P20190816180</v>
      </c>
    </row>
    <row r="790" spans="1:8" ht="21" customHeight="1">
      <c r="A790" s="4" t="s">
        <v>2522</v>
      </c>
      <c r="B790" s="4" t="s">
        <v>2523</v>
      </c>
      <c r="C790" s="4" t="s">
        <v>614</v>
      </c>
      <c r="D790" s="4" t="s">
        <v>910</v>
      </c>
      <c r="E790" s="4" t="s">
        <v>220</v>
      </c>
      <c r="F790" s="4" t="s">
        <v>142</v>
      </c>
      <c r="G790" s="4" t="s">
        <v>407</v>
      </c>
      <c r="H790" s="5" t="str">
        <f>HYPERLINK("https://www.airitibooks.com/Detail/Detail?PublicationID=P20190816181", "https://www.airitibooks.com/Detail/Detail?PublicationID=P20190816181")</f>
        <v>https://www.airitibooks.com/Detail/Detail?PublicationID=P20190816181</v>
      </c>
    </row>
    <row r="791" spans="1:8" ht="21" customHeight="1">
      <c r="A791" s="4" t="s">
        <v>2524</v>
      </c>
      <c r="B791" s="4" t="s">
        <v>2525</v>
      </c>
      <c r="C791" s="4" t="s">
        <v>614</v>
      </c>
      <c r="D791" s="4" t="s">
        <v>910</v>
      </c>
      <c r="E791" s="4" t="s">
        <v>220</v>
      </c>
      <c r="F791" s="4" t="s">
        <v>142</v>
      </c>
      <c r="G791" s="4" t="s">
        <v>407</v>
      </c>
      <c r="H791" s="5" t="str">
        <f>HYPERLINK("https://www.airitibooks.com/Detail/Detail?PublicationID=P20190816182", "https://www.airitibooks.com/Detail/Detail?PublicationID=P20190816182")</f>
        <v>https://www.airitibooks.com/Detail/Detail?PublicationID=P20190816182</v>
      </c>
    </row>
    <row r="792" spans="1:8" ht="21" customHeight="1">
      <c r="A792" s="4" t="s">
        <v>2526</v>
      </c>
      <c r="B792" s="4" t="s">
        <v>2527</v>
      </c>
      <c r="C792" s="4" t="s">
        <v>614</v>
      </c>
      <c r="D792" s="4" t="s">
        <v>2528</v>
      </c>
      <c r="E792" s="4" t="s">
        <v>220</v>
      </c>
      <c r="F792" s="4" t="s">
        <v>142</v>
      </c>
      <c r="G792" s="4" t="s">
        <v>407</v>
      </c>
      <c r="H792" s="5" t="str">
        <f>HYPERLINK("https://www.airitibooks.com/Detail/Detail?PublicationID=P20190816183", "https://www.airitibooks.com/Detail/Detail?PublicationID=P20190816183")</f>
        <v>https://www.airitibooks.com/Detail/Detail?PublicationID=P20190816183</v>
      </c>
    </row>
    <row r="793" spans="1:8" ht="21" customHeight="1">
      <c r="A793" s="4" t="s">
        <v>2529</v>
      </c>
      <c r="B793" s="4" t="s">
        <v>2530</v>
      </c>
      <c r="C793" s="4" t="s">
        <v>614</v>
      </c>
      <c r="D793" s="4" t="s">
        <v>2531</v>
      </c>
      <c r="E793" s="4" t="s">
        <v>220</v>
      </c>
      <c r="F793" s="4" t="s">
        <v>142</v>
      </c>
      <c r="G793" s="4" t="s">
        <v>407</v>
      </c>
      <c r="H793" s="5" t="str">
        <f>HYPERLINK("https://www.airitibooks.com/Detail/Detail?PublicationID=P20190816184", "https://www.airitibooks.com/Detail/Detail?PublicationID=P20190816184")</f>
        <v>https://www.airitibooks.com/Detail/Detail?PublicationID=P20190816184</v>
      </c>
    </row>
    <row r="794" spans="1:8" ht="21" customHeight="1">
      <c r="A794" s="4" t="s">
        <v>2532</v>
      </c>
      <c r="B794" s="4" t="s">
        <v>2533</v>
      </c>
      <c r="C794" s="4" t="s">
        <v>614</v>
      </c>
      <c r="D794" s="4" t="s">
        <v>2531</v>
      </c>
      <c r="E794" s="4" t="s">
        <v>220</v>
      </c>
      <c r="F794" s="4" t="s">
        <v>142</v>
      </c>
      <c r="G794" s="4" t="s">
        <v>407</v>
      </c>
      <c r="H794" s="5" t="str">
        <f>HYPERLINK("https://www.airitibooks.com/Detail/Detail?PublicationID=P20190816185", "https://www.airitibooks.com/Detail/Detail?PublicationID=P20190816185")</f>
        <v>https://www.airitibooks.com/Detail/Detail?PublicationID=P20190816185</v>
      </c>
    </row>
    <row r="795" spans="1:8" ht="21" customHeight="1">
      <c r="A795" s="4" t="s">
        <v>2534</v>
      </c>
      <c r="B795" s="4" t="s">
        <v>2535</v>
      </c>
      <c r="C795" s="4" t="s">
        <v>583</v>
      </c>
      <c r="D795" s="4" t="s">
        <v>2536</v>
      </c>
      <c r="E795" s="4" t="s">
        <v>406</v>
      </c>
      <c r="F795" s="4" t="s">
        <v>62</v>
      </c>
      <c r="G795" s="4" t="s">
        <v>171</v>
      </c>
      <c r="H795" s="5" t="str">
        <f>HYPERLINK("https://www.airitibooks.com/Detail/Detail?PublicationID=P20190816209", "https://www.airitibooks.com/Detail/Detail?PublicationID=P20190816209")</f>
        <v>https://www.airitibooks.com/Detail/Detail?PublicationID=P20190816209</v>
      </c>
    </row>
    <row r="796" spans="1:8" ht="21" customHeight="1">
      <c r="A796" s="4" t="s">
        <v>2537</v>
      </c>
      <c r="B796" s="4" t="s">
        <v>2538</v>
      </c>
      <c r="C796" s="4" t="s">
        <v>583</v>
      </c>
      <c r="D796" s="4" t="s">
        <v>2539</v>
      </c>
      <c r="E796" s="4" t="s">
        <v>406</v>
      </c>
      <c r="F796" s="4" t="s">
        <v>226</v>
      </c>
      <c r="G796" s="4" t="s">
        <v>46</v>
      </c>
      <c r="H796" s="5" t="str">
        <f>HYPERLINK("https://www.airitibooks.com/Detail/Detail?PublicationID=P20190816211", "https://www.airitibooks.com/Detail/Detail?PublicationID=P20190816211")</f>
        <v>https://www.airitibooks.com/Detail/Detail?PublicationID=P20190816211</v>
      </c>
    </row>
    <row r="797" spans="1:8" ht="21" customHeight="1">
      <c r="A797" s="4" t="s">
        <v>2540</v>
      </c>
      <c r="B797" s="4" t="s">
        <v>2541</v>
      </c>
      <c r="C797" s="4" t="s">
        <v>662</v>
      </c>
      <c r="D797" s="4" t="s">
        <v>23</v>
      </c>
      <c r="E797" s="4" t="s">
        <v>220</v>
      </c>
      <c r="F797" s="4" t="s">
        <v>142</v>
      </c>
      <c r="G797" s="4" t="s">
        <v>407</v>
      </c>
      <c r="H797" s="5" t="str">
        <f>HYPERLINK("https://www.airitibooks.com/Detail/Detail?PublicationID=P20190816278", "https://www.airitibooks.com/Detail/Detail?PublicationID=P20190816278")</f>
        <v>https://www.airitibooks.com/Detail/Detail?PublicationID=P20190816278</v>
      </c>
    </row>
    <row r="798" spans="1:8" ht="21" customHeight="1">
      <c r="A798" s="4" t="s">
        <v>2542</v>
      </c>
      <c r="B798" s="4" t="s">
        <v>2543</v>
      </c>
      <c r="C798" s="4" t="s">
        <v>662</v>
      </c>
      <c r="D798" s="4" t="s">
        <v>23</v>
      </c>
      <c r="E798" s="4" t="s">
        <v>220</v>
      </c>
      <c r="F798" s="4" t="s">
        <v>142</v>
      </c>
      <c r="G798" s="4" t="s">
        <v>407</v>
      </c>
      <c r="H798" s="5" t="str">
        <f>HYPERLINK("https://www.airitibooks.com/Detail/Detail?PublicationID=P20190816279", "https://www.airitibooks.com/Detail/Detail?PublicationID=P20190816279")</f>
        <v>https://www.airitibooks.com/Detail/Detail?PublicationID=P20190816279</v>
      </c>
    </row>
    <row r="799" spans="1:8" ht="21" customHeight="1">
      <c r="A799" s="4" t="s">
        <v>2544</v>
      </c>
      <c r="B799" s="4" t="s">
        <v>2545</v>
      </c>
      <c r="C799" s="4" t="s">
        <v>614</v>
      </c>
      <c r="D799" s="4" t="s">
        <v>2531</v>
      </c>
      <c r="E799" s="4" t="s">
        <v>220</v>
      </c>
      <c r="F799" s="4" t="s">
        <v>142</v>
      </c>
      <c r="G799" s="4" t="s">
        <v>407</v>
      </c>
      <c r="H799" s="5" t="str">
        <f>HYPERLINK("https://www.airitibooks.com/Detail/Detail?PublicationID=P20190823040", "https://www.airitibooks.com/Detail/Detail?PublicationID=P20190823040")</f>
        <v>https://www.airitibooks.com/Detail/Detail?PublicationID=P20190823040</v>
      </c>
    </row>
    <row r="800" spans="1:8" ht="21" customHeight="1">
      <c r="A800" s="4" t="s">
        <v>2546</v>
      </c>
      <c r="B800" s="4" t="s">
        <v>2547</v>
      </c>
      <c r="C800" s="4" t="s">
        <v>933</v>
      </c>
      <c r="D800" s="4" t="s">
        <v>123</v>
      </c>
      <c r="E800" s="4" t="s">
        <v>220</v>
      </c>
      <c r="F800" s="4" t="s">
        <v>176</v>
      </c>
      <c r="G800" s="4" t="s">
        <v>934</v>
      </c>
      <c r="H800" s="5" t="str">
        <f>HYPERLINK("https://www.airitibooks.com/Detail/Detail?PublicationID=P20190823043", "https://www.airitibooks.com/Detail/Detail?PublicationID=P20190823043")</f>
        <v>https://www.airitibooks.com/Detail/Detail?PublicationID=P20190823043</v>
      </c>
    </row>
    <row r="801" spans="1:8" ht="21" customHeight="1">
      <c r="A801" s="4" t="s">
        <v>2548</v>
      </c>
      <c r="B801" s="4" t="s">
        <v>2549</v>
      </c>
      <c r="C801" s="4" t="s">
        <v>302</v>
      </c>
      <c r="D801" s="4" t="s">
        <v>123</v>
      </c>
      <c r="E801" s="4" t="s">
        <v>220</v>
      </c>
      <c r="F801" s="4" t="s">
        <v>226</v>
      </c>
      <c r="G801" s="4" t="s">
        <v>380</v>
      </c>
      <c r="H801" s="5" t="str">
        <f>HYPERLINK("https://www.airitibooks.com/Detail/Detail?PublicationID=P20190905024", "https://www.airitibooks.com/Detail/Detail?PublicationID=P20190905024")</f>
        <v>https://www.airitibooks.com/Detail/Detail?PublicationID=P20190905024</v>
      </c>
    </row>
    <row r="802" spans="1:8" ht="21" customHeight="1">
      <c r="A802" s="4" t="s">
        <v>2550</v>
      </c>
      <c r="B802" s="4" t="s">
        <v>2551</v>
      </c>
      <c r="C802" s="4" t="s">
        <v>1270</v>
      </c>
      <c r="D802" s="4" t="s">
        <v>2552</v>
      </c>
      <c r="E802" s="4" t="s">
        <v>220</v>
      </c>
      <c r="F802" s="4" t="s">
        <v>142</v>
      </c>
      <c r="G802" s="4" t="s">
        <v>325</v>
      </c>
      <c r="H802" s="5" t="str">
        <f>HYPERLINK("https://www.airitibooks.com/Detail/Detail?PublicationID=P20190905049", "https://www.airitibooks.com/Detail/Detail?PublicationID=P20190905049")</f>
        <v>https://www.airitibooks.com/Detail/Detail?PublicationID=P20190905049</v>
      </c>
    </row>
    <row r="803" spans="1:8" ht="21" customHeight="1">
      <c r="A803" s="4" t="s">
        <v>2553</v>
      </c>
      <c r="B803" s="4" t="s">
        <v>2554</v>
      </c>
      <c r="C803" s="4" t="s">
        <v>2555</v>
      </c>
      <c r="D803" s="4" t="s">
        <v>2556</v>
      </c>
      <c r="E803" s="4" t="s">
        <v>406</v>
      </c>
      <c r="F803" s="4" t="s">
        <v>142</v>
      </c>
      <c r="G803" s="4" t="s">
        <v>387</v>
      </c>
      <c r="H803" s="5" t="str">
        <f>HYPERLINK("https://www.airitibooks.com/Detail/Detail?PublicationID=P20190905065", "https://www.airitibooks.com/Detail/Detail?PublicationID=P20190905065")</f>
        <v>https://www.airitibooks.com/Detail/Detail?PublicationID=P20190905065</v>
      </c>
    </row>
    <row r="804" spans="1:8" ht="21" customHeight="1">
      <c r="A804" s="4" t="s">
        <v>2557</v>
      </c>
      <c r="B804" s="4" t="s">
        <v>2558</v>
      </c>
      <c r="C804" s="4" t="s">
        <v>583</v>
      </c>
      <c r="D804" s="4" t="s">
        <v>10</v>
      </c>
      <c r="E804" s="4" t="s">
        <v>406</v>
      </c>
      <c r="F804" s="4" t="s">
        <v>765</v>
      </c>
      <c r="G804" s="4" t="s">
        <v>1169</v>
      </c>
      <c r="H804" s="5" t="str">
        <f>HYPERLINK("https://www.airitibooks.com/Detail/Detail?PublicationID=P20190905086", "https://www.airitibooks.com/Detail/Detail?PublicationID=P20190905086")</f>
        <v>https://www.airitibooks.com/Detail/Detail?PublicationID=P20190905086</v>
      </c>
    </row>
    <row r="805" spans="1:8" ht="21" customHeight="1">
      <c r="A805" s="4" t="s">
        <v>2559</v>
      </c>
      <c r="B805" s="4" t="s">
        <v>2560</v>
      </c>
      <c r="C805" s="4" t="s">
        <v>583</v>
      </c>
      <c r="D805" s="4" t="s">
        <v>2561</v>
      </c>
      <c r="E805" s="4" t="s">
        <v>406</v>
      </c>
      <c r="F805" s="4" t="s">
        <v>62</v>
      </c>
      <c r="G805" s="4" t="s">
        <v>138</v>
      </c>
      <c r="H805" s="5" t="str">
        <f>HYPERLINK("https://www.airitibooks.com/Detail/Detail?PublicationID=P20190905090", "https://www.airitibooks.com/Detail/Detail?PublicationID=P20190905090")</f>
        <v>https://www.airitibooks.com/Detail/Detail?PublicationID=P20190905090</v>
      </c>
    </row>
    <row r="806" spans="1:8" ht="21" customHeight="1">
      <c r="A806" s="4" t="s">
        <v>2562</v>
      </c>
      <c r="B806" s="4" t="s">
        <v>2563</v>
      </c>
      <c r="C806" s="4" t="s">
        <v>2564</v>
      </c>
      <c r="D806" s="4" t="s">
        <v>2565</v>
      </c>
      <c r="E806" s="4" t="s">
        <v>406</v>
      </c>
      <c r="F806" s="4" t="s">
        <v>226</v>
      </c>
      <c r="G806" s="4" t="s">
        <v>264</v>
      </c>
      <c r="H806" s="5" t="str">
        <f>HYPERLINK("https://www.airitibooks.com/Detail/Detail?PublicationID=P20190911152", "https://www.airitibooks.com/Detail/Detail?PublicationID=P20190911152")</f>
        <v>https://www.airitibooks.com/Detail/Detail?PublicationID=P20190911152</v>
      </c>
    </row>
    <row r="807" spans="1:8" ht="21" customHeight="1">
      <c r="A807" s="4" t="s">
        <v>2566</v>
      </c>
      <c r="B807" s="4" t="s">
        <v>2567</v>
      </c>
      <c r="C807" s="4" t="s">
        <v>548</v>
      </c>
      <c r="D807" s="4" t="s">
        <v>2568</v>
      </c>
      <c r="E807" s="4" t="s">
        <v>406</v>
      </c>
      <c r="F807" s="4" t="s">
        <v>226</v>
      </c>
      <c r="G807" s="4" t="s">
        <v>380</v>
      </c>
      <c r="H807" s="5" t="str">
        <f>HYPERLINK("https://www.airitibooks.com/Detail/Detail?PublicationID=P20190911154", "https://www.airitibooks.com/Detail/Detail?PublicationID=P20190911154")</f>
        <v>https://www.airitibooks.com/Detail/Detail?PublicationID=P20190911154</v>
      </c>
    </row>
    <row r="808" spans="1:8" ht="21" customHeight="1">
      <c r="A808" s="4" t="s">
        <v>2569</v>
      </c>
      <c r="B808" s="4" t="s">
        <v>2570</v>
      </c>
      <c r="C808" s="4" t="s">
        <v>548</v>
      </c>
      <c r="D808" s="4" t="s">
        <v>2571</v>
      </c>
      <c r="E808" s="4" t="s">
        <v>406</v>
      </c>
      <c r="F808" s="4" t="s">
        <v>142</v>
      </c>
      <c r="G808" s="4" t="s">
        <v>167</v>
      </c>
      <c r="H808" s="5" t="str">
        <f>HYPERLINK("https://www.airitibooks.com/Detail/Detail?PublicationID=P20190911160", "https://www.airitibooks.com/Detail/Detail?PublicationID=P20190911160")</f>
        <v>https://www.airitibooks.com/Detail/Detail?PublicationID=P20190911160</v>
      </c>
    </row>
    <row r="809" spans="1:8" ht="21" customHeight="1">
      <c r="A809" s="4" t="s">
        <v>2572</v>
      </c>
      <c r="B809" s="4" t="s">
        <v>2573</v>
      </c>
      <c r="C809" s="4" t="s">
        <v>548</v>
      </c>
      <c r="D809" s="4" t="s">
        <v>2574</v>
      </c>
      <c r="E809" s="4" t="s">
        <v>406</v>
      </c>
      <c r="F809" s="4" t="s">
        <v>142</v>
      </c>
      <c r="G809" s="4" t="s">
        <v>167</v>
      </c>
      <c r="H809" s="5" t="str">
        <f>HYPERLINK("https://www.airitibooks.com/Detail/Detail?PublicationID=P20190911162", "https://www.airitibooks.com/Detail/Detail?PublicationID=P20190911162")</f>
        <v>https://www.airitibooks.com/Detail/Detail?PublicationID=P20190911162</v>
      </c>
    </row>
    <row r="810" spans="1:8" ht="21" customHeight="1">
      <c r="A810" s="4" t="s">
        <v>2575</v>
      </c>
      <c r="B810" s="4" t="s">
        <v>2576</v>
      </c>
      <c r="C810" s="4" t="s">
        <v>1097</v>
      </c>
      <c r="D810" s="4" t="s">
        <v>2577</v>
      </c>
      <c r="E810" s="4" t="s">
        <v>406</v>
      </c>
      <c r="F810" s="4" t="s">
        <v>142</v>
      </c>
      <c r="G810" s="4" t="s">
        <v>407</v>
      </c>
      <c r="H810" s="5" t="str">
        <f>HYPERLINK("https://www.airitibooks.com/Detail/Detail?PublicationID=P20190920057", "https://www.airitibooks.com/Detail/Detail?PublicationID=P20190920057")</f>
        <v>https://www.airitibooks.com/Detail/Detail?PublicationID=P20190920057</v>
      </c>
    </row>
    <row r="811" spans="1:8" ht="21" customHeight="1">
      <c r="A811" s="4" t="s">
        <v>2578</v>
      </c>
      <c r="B811" s="4" t="s">
        <v>2579</v>
      </c>
      <c r="C811" s="4" t="s">
        <v>944</v>
      </c>
      <c r="D811" s="4" t="s">
        <v>2580</v>
      </c>
      <c r="E811" s="4" t="s">
        <v>220</v>
      </c>
      <c r="F811" s="4" t="s">
        <v>142</v>
      </c>
      <c r="G811" s="4" t="s">
        <v>167</v>
      </c>
      <c r="H811" s="5" t="str">
        <f>HYPERLINK("https://www.airitibooks.com/Detail/Detail?PublicationID=P20190920060", "https://www.airitibooks.com/Detail/Detail?PublicationID=P20190920060")</f>
        <v>https://www.airitibooks.com/Detail/Detail?PublicationID=P20190920060</v>
      </c>
    </row>
    <row r="812" spans="1:8" ht="21" customHeight="1">
      <c r="A812" s="4" t="s">
        <v>2581</v>
      </c>
      <c r="B812" s="4" t="s">
        <v>2582</v>
      </c>
      <c r="C812" s="4" t="s">
        <v>385</v>
      </c>
      <c r="D812" s="4" t="s">
        <v>2583</v>
      </c>
      <c r="E812" s="4" t="s">
        <v>406</v>
      </c>
      <c r="F812" s="4" t="s">
        <v>62</v>
      </c>
      <c r="G812" s="4" t="s">
        <v>138</v>
      </c>
      <c r="H812" s="5" t="str">
        <f>HYPERLINK("https://www.airitibooks.com/Detail/Detail?PublicationID=P20190920092", "https://www.airitibooks.com/Detail/Detail?PublicationID=P20190920092")</f>
        <v>https://www.airitibooks.com/Detail/Detail?PublicationID=P20190920092</v>
      </c>
    </row>
    <row r="813" spans="1:8" ht="21" customHeight="1">
      <c r="A813" s="4" t="s">
        <v>2584</v>
      </c>
      <c r="B813" s="4" t="s">
        <v>2585</v>
      </c>
      <c r="C813" s="4" t="s">
        <v>385</v>
      </c>
      <c r="D813" s="4" t="s">
        <v>2586</v>
      </c>
      <c r="E813" s="4" t="s">
        <v>406</v>
      </c>
      <c r="F813" s="4" t="s">
        <v>62</v>
      </c>
      <c r="G813" s="4" t="s">
        <v>138</v>
      </c>
      <c r="H813" s="5" t="str">
        <f>HYPERLINK("https://www.airitibooks.com/Detail/Detail?PublicationID=P20190920093", "https://www.airitibooks.com/Detail/Detail?PublicationID=P20190920093")</f>
        <v>https://www.airitibooks.com/Detail/Detail?PublicationID=P20190920093</v>
      </c>
    </row>
    <row r="814" spans="1:8" ht="21" customHeight="1">
      <c r="A814" s="4" t="s">
        <v>2587</v>
      </c>
      <c r="B814" s="4" t="s">
        <v>2588</v>
      </c>
      <c r="C814" s="4" t="s">
        <v>662</v>
      </c>
      <c r="D814" s="4" t="s">
        <v>123</v>
      </c>
      <c r="E814" s="4" t="s">
        <v>406</v>
      </c>
      <c r="F814" s="4" t="s">
        <v>142</v>
      </c>
      <c r="G814" s="4" t="s">
        <v>407</v>
      </c>
      <c r="H814" s="5" t="str">
        <f>HYPERLINK("https://www.airitibooks.com/Detail/Detail?PublicationID=P20190920107", "https://www.airitibooks.com/Detail/Detail?PublicationID=P20190920107")</f>
        <v>https://www.airitibooks.com/Detail/Detail?PublicationID=P20190920107</v>
      </c>
    </row>
    <row r="815" spans="1:8" ht="21" customHeight="1">
      <c r="A815" s="4" t="s">
        <v>2589</v>
      </c>
      <c r="B815" s="4" t="s">
        <v>2590</v>
      </c>
      <c r="C815" s="4" t="s">
        <v>662</v>
      </c>
      <c r="D815" s="4" t="s">
        <v>2591</v>
      </c>
      <c r="E815" s="4" t="s">
        <v>406</v>
      </c>
      <c r="F815" s="4" t="s">
        <v>142</v>
      </c>
      <c r="G815" s="4" t="s">
        <v>407</v>
      </c>
      <c r="H815" s="5" t="str">
        <f>HYPERLINK("https://www.airitibooks.com/Detail/Detail?PublicationID=P20190920113", "https://www.airitibooks.com/Detail/Detail?PublicationID=P20190920113")</f>
        <v>https://www.airitibooks.com/Detail/Detail?PublicationID=P20190920113</v>
      </c>
    </row>
    <row r="816" spans="1:8" ht="21" customHeight="1">
      <c r="A816" s="4" t="s">
        <v>2592</v>
      </c>
      <c r="B816" s="4" t="s">
        <v>2593</v>
      </c>
      <c r="C816" s="4" t="s">
        <v>662</v>
      </c>
      <c r="D816" s="4" t="s">
        <v>15</v>
      </c>
      <c r="E816" s="4" t="s">
        <v>406</v>
      </c>
      <c r="F816" s="4" t="s">
        <v>142</v>
      </c>
      <c r="G816" s="4" t="s">
        <v>407</v>
      </c>
      <c r="H816" s="5" t="str">
        <f>HYPERLINK("https://www.airitibooks.com/Detail/Detail?PublicationID=P20190920114", "https://www.airitibooks.com/Detail/Detail?PublicationID=P20190920114")</f>
        <v>https://www.airitibooks.com/Detail/Detail?PublicationID=P20190920114</v>
      </c>
    </row>
    <row r="817" spans="1:8" ht="21" customHeight="1">
      <c r="A817" s="4" t="s">
        <v>2594</v>
      </c>
      <c r="B817" s="4" t="s">
        <v>2595</v>
      </c>
      <c r="C817" s="4" t="s">
        <v>2596</v>
      </c>
      <c r="D817" s="4" t="s">
        <v>2597</v>
      </c>
      <c r="E817" s="4" t="s">
        <v>406</v>
      </c>
      <c r="F817" s="4" t="s">
        <v>226</v>
      </c>
      <c r="G817" s="4" t="s">
        <v>227</v>
      </c>
      <c r="H817" s="5" t="str">
        <f>HYPERLINK("https://www.airitibooks.com/Detail/Detail?PublicationID=P20190920122", "https://www.airitibooks.com/Detail/Detail?PublicationID=P20190920122")</f>
        <v>https://www.airitibooks.com/Detail/Detail?PublicationID=P20190920122</v>
      </c>
    </row>
    <row r="818" spans="1:8" ht="21" customHeight="1">
      <c r="A818" s="4" t="s">
        <v>2598</v>
      </c>
      <c r="B818" s="4" t="s">
        <v>2599</v>
      </c>
      <c r="C818" s="4" t="s">
        <v>614</v>
      </c>
      <c r="D818" s="4" t="s">
        <v>2600</v>
      </c>
      <c r="E818" s="4" t="s">
        <v>406</v>
      </c>
      <c r="F818" s="4" t="s">
        <v>142</v>
      </c>
      <c r="G818" s="4" t="s">
        <v>407</v>
      </c>
      <c r="H818" s="5" t="str">
        <f>HYPERLINK("https://www.airitibooks.com/Detail/Detail?PublicationID=P20190920156", "https://www.airitibooks.com/Detail/Detail?PublicationID=P20190920156")</f>
        <v>https://www.airitibooks.com/Detail/Detail?PublicationID=P20190920156</v>
      </c>
    </row>
    <row r="819" spans="1:8" ht="21" customHeight="1">
      <c r="A819" s="4" t="s">
        <v>2601</v>
      </c>
      <c r="B819" s="4" t="s">
        <v>2602</v>
      </c>
      <c r="C819" s="4" t="s">
        <v>1192</v>
      </c>
      <c r="D819" s="4" t="s">
        <v>2603</v>
      </c>
      <c r="E819" s="4" t="s">
        <v>406</v>
      </c>
      <c r="F819" s="4" t="s">
        <v>62</v>
      </c>
      <c r="G819" s="4" t="s">
        <v>171</v>
      </c>
      <c r="H819" s="5" t="str">
        <f>HYPERLINK("https://www.airitibooks.com/Detail/Detail?PublicationID=P20190927212", "https://www.airitibooks.com/Detail/Detail?PublicationID=P20190927212")</f>
        <v>https://www.airitibooks.com/Detail/Detail?PublicationID=P20190927212</v>
      </c>
    </row>
    <row r="820" spans="1:8" ht="21" customHeight="1">
      <c r="A820" s="4" t="s">
        <v>2604</v>
      </c>
      <c r="B820" s="4" t="s">
        <v>2605</v>
      </c>
      <c r="C820" s="4" t="s">
        <v>1192</v>
      </c>
      <c r="D820" s="4" t="s">
        <v>2606</v>
      </c>
      <c r="E820" s="4" t="s">
        <v>406</v>
      </c>
      <c r="F820" s="4" t="s">
        <v>62</v>
      </c>
      <c r="G820" s="4" t="s">
        <v>171</v>
      </c>
      <c r="H820" s="5" t="str">
        <f>HYPERLINK("https://www.airitibooks.com/Detail/Detail?PublicationID=P20190927213", "https://www.airitibooks.com/Detail/Detail?PublicationID=P20190927213")</f>
        <v>https://www.airitibooks.com/Detail/Detail?PublicationID=P20190927213</v>
      </c>
    </row>
    <row r="821" spans="1:8" ht="21" customHeight="1">
      <c r="A821" s="4" t="s">
        <v>2607</v>
      </c>
      <c r="B821" s="4" t="s">
        <v>2608</v>
      </c>
      <c r="C821" s="4" t="s">
        <v>379</v>
      </c>
      <c r="D821" s="4" t="s">
        <v>123</v>
      </c>
      <c r="E821" s="4" t="s">
        <v>220</v>
      </c>
      <c r="F821" s="4" t="s">
        <v>133</v>
      </c>
      <c r="G821" s="4" t="s">
        <v>751</v>
      </c>
      <c r="H821" s="5" t="str">
        <f>HYPERLINK("https://www.airitibooks.com/Detail/Detail?PublicationID=P20190927246", "https://www.airitibooks.com/Detail/Detail?PublicationID=P20190927246")</f>
        <v>https://www.airitibooks.com/Detail/Detail?PublicationID=P20190927246</v>
      </c>
    </row>
    <row r="822" spans="1:8" ht="21" customHeight="1">
      <c r="A822" s="4" t="s">
        <v>2609</v>
      </c>
      <c r="B822" s="4" t="s">
        <v>2610</v>
      </c>
      <c r="C822" s="4" t="s">
        <v>379</v>
      </c>
      <c r="D822" s="4" t="s">
        <v>123</v>
      </c>
      <c r="E822" s="4" t="s">
        <v>220</v>
      </c>
      <c r="F822" s="4" t="s">
        <v>133</v>
      </c>
      <c r="G822" s="4" t="s">
        <v>751</v>
      </c>
      <c r="H822" s="5" t="str">
        <f>HYPERLINK("https://www.airitibooks.com/Detail/Detail?PublicationID=P20190927247", "https://www.airitibooks.com/Detail/Detail?PublicationID=P20190927247")</f>
        <v>https://www.airitibooks.com/Detail/Detail?PublicationID=P20190927247</v>
      </c>
    </row>
    <row r="823" spans="1:8" ht="21" customHeight="1">
      <c r="A823" s="4" t="s">
        <v>2611</v>
      </c>
      <c r="B823" s="4" t="s">
        <v>2612</v>
      </c>
      <c r="C823" s="4" t="s">
        <v>2613</v>
      </c>
      <c r="D823" s="4" t="s">
        <v>2614</v>
      </c>
      <c r="E823" s="4" t="s">
        <v>220</v>
      </c>
      <c r="F823" s="4" t="s">
        <v>765</v>
      </c>
      <c r="G823" s="4" t="s">
        <v>1076</v>
      </c>
      <c r="H823" s="5" t="str">
        <f>HYPERLINK("https://www.airitibooks.com/Detail/Detail?PublicationID=P20190927266", "https://www.airitibooks.com/Detail/Detail?PublicationID=P20190927266")</f>
        <v>https://www.airitibooks.com/Detail/Detail?PublicationID=P20190927266</v>
      </c>
    </row>
    <row r="824" spans="1:8" ht="21" customHeight="1">
      <c r="A824" s="4" t="s">
        <v>2615</v>
      </c>
      <c r="B824" s="4" t="s">
        <v>2616</v>
      </c>
      <c r="C824" s="4" t="s">
        <v>2613</v>
      </c>
      <c r="D824" s="4" t="s">
        <v>2614</v>
      </c>
      <c r="E824" s="4" t="s">
        <v>220</v>
      </c>
      <c r="F824" s="4" t="s">
        <v>765</v>
      </c>
      <c r="G824" s="4" t="s">
        <v>1076</v>
      </c>
      <c r="H824" s="5" t="str">
        <f>HYPERLINK("https://www.airitibooks.com/Detail/Detail?PublicationID=P20190927267", "https://www.airitibooks.com/Detail/Detail?PublicationID=P20190927267")</f>
        <v>https://www.airitibooks.com/Detail/Detail?PublicationID=P20190927267</v>
      </c>
    </row>
    <row r="825" spans="1:8" ht="21" customHeight="1">
      <c r="A825" s="4" t="s">
        <v>2617</v>
      </c>
      <c r="B825" s="4" t="s">
        <v>2618</v>
      </c>
      <c r="C825" s="4" t="s">
        <v>2619</v>
      </c>
      <c r="D825" s="4" t="s">
        <v>123</v>
      </c>
      <c r="E825" s="4" t="s">
        <v>406</v>
      </c>
      <c r="F825" s="4" t="s">
        <v>226</v>
      </c>
      <c r="G825" s="4" t="s">
        <v>247</v>
      </c>
      <c r="H825" s="5" t="str">
        <f>HYPERLINK("https://www.airitibooks.com/Detail/Detail?PublicationID=P20191003001", "https://www.airitibooks.com/Detail/Detail?PublicationID=P20191003001")</f>
        <v>https://www.airitibooks.com/Detail/Detail?PublicationID=P20191003001</v>
      </c>
    </row>
    <row r="826" spans="1:8" ht="21" customHeight="1">
      <c r="A826" s="4" t="s">
        <v>2620</v>
      </c>
      <c r="B826" s="4" t="s">
        <v>2621</v>
      </c>
      <c r="C826" s="4" t="s">
        <v>2619</v>
      </c>
      <c r="D826" s="4" t="s">
        <v>123</v>
      </c>
      <c r="E826" s="4" t="s">
        <v>406</v>
      </c>
      <c r="F826" s="4" t="s">
        <v>226</v>
      </c>
      <c r="G826" s="4" t="s">
        <v>247</v>
      </c>
      <c r="H826" s="5" t="str">
        <f>HYPERLINK("https://www.airitibooks.com/Detail/Detail?PublicationID=P20191003002", "https://www.airitibooks.com/Detail/Detail?PublicationID=P20191003002")</f>
        <v>https://www.airitibooks.com/Detail/Detail?PublicationID=P20191003002</v>
      </c>
    </row>
    <row r="827" spans="1:8" ht="21" customHeight="1">
      <c r="A827" s="4" t="s">
        <v>2622</v>
      </c>
      <c r="B827" s="4" t="s">
        <v>2623</v>
      </c>
      <c r="C827" s="4" t="s">
        <v>453</v>
      </c>
      <c r="D827" s="4" t="s">
        <v>2624</v>
      </c>
      <c r="E827" s="4" t="s">
        <v>406</v>
      </c>
      <c r="F827" s="4" t="s">
        <v>142</v>
      </c>
      <c r="G827" s="4" t="s">
        <v>580</v>
      </c>
      <c r="H827" s="5" t="str">
        <f>HYPERLINK("https://www.airitibooks.com/Detail/Detail?PublicationID=P20191005011", "https://www.airitibooks.com/Detail/Detail?PublicationID=P20191005011")</f>
        <v>https://www.airitibooks.com/Detail/Detail?PublicationID=P20191005011</v>
      </c>
    </row>
    <row r="828" spans="1:8" ht="21" customHeight="1">
      <c r="A828" s="4" t="s">
        <v>2625</v>
      </c>
      <c r="B828" s="4" t="s">
        <v>2626</v>
      </c>
      <c r="C828" s="4" t="s">
        <v>2237</v>
      </c>
      <c r="D828" s="4" t="s">
        <v>2238</v>
      </c>
      <c r="E828" s="4" t="s">
        <v>406</v>
      </c>
      <c r="F828" s="4" t="s">
        <v>133</v>
      </c>
      <c r="G828" s="4" t="s">
        <v>221</v>
      </c>
      <c r="H828" s="5" t="str">
        <f>HYPERLINK("https://www.airitibooks.com/Detail/Detail?PublicationID=P20191005033", "https://www.airitibooks.com/Detail/Detail?PublicationID=P20191005033")</f>
        <v>https://www.airitibooks.com/Detail/Detail?PublicationID=P20191005033</v>
      </c>
    </row>
    <row r="829" spans="1:8" ht="21" customHeight="1">
      <c r="A829" s="4" t="s">
        <v>2627</v>
      </c>
      <c r="B829" s="4" t="s">
        <v>2628</v>
      </c>
      <c r="C829" s="4" t="s">
        <v>1085</v>
      </c>
      <c r="D829" s="4" t="s">
        <v>2629</v>
      </c>
      <c r="E829" s="4" t="s">
        <v>220</v>
      </c>
      <c r="F829" s="4" t="s">
        <v>153</v>
      </c>
      <c r="G829" s="4" t="s">
        <v>345</v>
      </c>
      <c r="H829" s="5" t="str">
        <f>HYPERLINK("https://www.airitibooks.com/Detail/Detail?PublicationID=P20191005076", "https://www.airitibooks.com/Detail/Detail?PublicationID=P20191005076")</f>
        <v>https://www.airitibooks.com/Detail/Detail?PublicationID=P20191005076</v>
      </c>
    </row>
    <row r="830" spans="1:8" ht="21" customHeight="1">
      <c r="A830" s="4" t="s">
        <v>2630</v>
      </c>
      <c r="B830" s="4" t="s">
        <v>2631</v>
      </c>
      <c r="C830" s="4" t="s">
        <v>1085</v>
      </c>
      <c r="D830" s="4" t="s">
        <v>2632</v>
      </c>
      <c r="E830" s="4" t="s">
        <v>406</v>
      </c>
      <c r="F830" s="4" t="s">
        <v>153</v>
      </c>
      <c r="G830" s="4" t="s">
        <v>986</v>
      </c>
      <c r="H830" s="5" t="str">
        <f>HYPERLINK("https://www.airitibooks.com/Detail/Detail?PublicationID=P20191005079", "https://www.airitibooks.com/Detail/Detail?PublicationID=P20191005079")</f>
        <v>https://www.airitibooks.com/Detail/Detail?PublicationID=P20191005079</v>
      </c>
    </row>
    <row r="831" spans="1:8" ht="21" customHeight="1">
      <c r="A831" s="4" t="s">
        <v>2633</v>
      </c>
      <c r="B831" s="4" t="s">
        <v>2634</v>
      </c>
      <c r="C831" s="4" t="s">
        <v>2635</v>
      </c>
      <c r="D831" s="4" t="s">
        <v>2636</v>
      </c>
      <c r="E831" s="4" t="s">
        <v>406</v>
      </c>
      <c r="F831" s="4" t="s">
        <v>192</v>
      </c>
      <c r="G831" s="4" t="s">
        <v>201</v>
      </c>
      <c r="H831" s="5" t="str">
        <f>HYPERLINK("https://www.airitibooks.com/Detail/Detail?PublicationID=P20191005106", "https://www.airitibooks.com/Detail/Detail?PublicationID=P20191005106")</f>
        <v>https://www.airitibooks.com/Detail/Detail?PublicationID=P20191005106</v>
      </c>
    </row>
    <row r="832" spans="1:8" ht="21" customHeight="1">
      <c r="A832" s="4" t="s">
        <v>2637</v>
      </c>
      <c r="B832" s="4" t="s">
        <v>2638</v>
      </c>
      <c r="C832" s="4" t="s">
        <v>2639</v>
      </c>
      <c r="D832" s="4" t="s">
        <v>123</v>
      </c>
      <c r="E832" s="4" t="s">
        <v>2241</v>
      </c>
      <c r="F832" s="4" t="s">
        <v>62</v>
      </c>
      <c r="G832" s="4" t="s">
        <v>994</v>
      </c>
      <c r="H832" s="5" t="str">
        <f>HYPERLINK("https://www.airitibooks.com/Detail/Detail?PublicationID=P20191005126", "https://www.airitibooks.com/Detail/Detail?PublicationID=P20191005126")</f>
        <v>https://www.airitibooks.com/Detail/Detail?PublicationID=P20191005126</v>
      </c>
    </row>
    <row r="833" spans="1:8" ht="21" customHeight="1">
      <c r="A833" s="4" t="s">
        <v>2640</v>
      </c>
      <c r="B833" s="4" t="s">
        <v>2641</v>
      </c>
      <c r="C833" s="4" t="s">
        <v>2639</v>
      </c>
      <c r="D833" s="4" t="s">
        <v>2642</v>
      </c>
      <c r="E833" s="4" t="s">
        <v>2241</v>
      </c>
      <c r="F833" s="4" t="s">
        <v>62</v>
      </c>
      <c r="G833" s="4" t="s">
        <v>994</v>
      </c>
      <c r="H833" s="5" t="str">
        <f>HYPERLINK("https://www.airitibooks.com/Detail/Detail?PublicationID=P20191005130", "https://www.airitibooks.com/Detail/Detail?PublicationID=P20191005130")</f>
        <v>https://www.airitibooks.com/Detail/Detail?PublicationID=P20191005130</v>
      </c>
    </row>
    <row r="834" spans="1:8" ht="21" customHeight="1">
      <c r="A834" s="4" t="s">
        <v>2643</v>
      </c>
      <c r="B834" s="4" t="s">
        <v>2644</v>
      </c>
      <c r="C834" s="4" t="s">
        <v>2639</v>
      </c>
      <c r="D834" s="4" t="s">
        <v>123</v>
      </c>
      <c r="E834" s="4" t="s">
        <v>2241</v>
      </c>
      <c r="F834" s="4" t="s">
        <v>62</v>
      </c>
      <c r="G834" s="4" t="s">
        <v>138</v>
      </c>
      <c r="H834" s="5" t="str">
        <f>HYPERLINK("https://www.airitibooks.com/Detail/Detail?PublicationID=P20191005134", "https://www.airitibooks.com/Detail/Detail?PublicationID=P20191005134")</f>
        <v>https://www.airitibooks.com/Detail/Detail?PublicationID=P20191005134</v>
      </c>
    </row>
    <row r="835" spans="1:8" ht="21" customHeight="1">
      <c r="A835" s="4" t="s">
        <v>2645</v>
      </c>
      <c r="B835" s="4" t="s">
        <v>2646</v>
      </c>
      <c r="C835" s="4" t="s">
        <v>2639</v>
      </c>
      <c r="D835" s="4" t="s">
        <v>123</v>
      </c>
      <c r="E835" s="4" t="s">
        <v>2241</v>
      </c>
      <c r="F835" s="4" t="s">
        <v>62</v>
      </c>
      <c r="G835" s="4" t="s">
        <v>138</v>
      </c>
      <c r="H835" s="5" t="str">
        <f>HYPERLINK("https://www.airitibooks.com/Detail/Detail?PublicationID=P20191005143", "https://www.airitibooks.com/Detail/Detail?PublicationID=P20191005143")</f>
        <v>https://www.airitibooks.com/Detail/Detail?PublicationID=P20191005143</v>
      </c>
    </row>
    <row r="836" spans="1:8" ht="21" customHeight="1">
      <c r="A836" s="4" t="s">
        <v>2647</v>
      </c>
      <c r="B836" s="4" t="s">
        <v>2648</v>
      </c>
      <c r="C836" s="4" t="s">
        <v>2649</v>
      </c>
      <c r="D836" s="4" t="s">
        <v>2650</v>
      </c>
      <c r="E836" s="4" t="s">
        <v>220</v>
      </c>
      <c r="F836" s="4" t="s">
        <v>153</v>
      </c>
      <c r="G836" s="4" t="s">
        <v>154</v>
      </c>
      <c r="H836" s="5" t="str">
        <f>HYPERLINK("https://www.airitibooks.com/Detail/Detail?PublicationID=P20191005156", "https://www.airitibooks.com/Detail/Detail?PublicationID=P20191005156")</f>
        <v>https://www.airitibooks.com/Detail/Detail?PublicationID=P20191005156</v>
      </c>
    </row>
    <row r="837" spans="1:8" ht="21" customHeight="1">
      <c r="A837" s="4" t="s">
        <v>2651</v>
      </c>
      <c r="B837" s="4" t="s">
        <v>2652</v>
      </c>
      <c r="C837" s="4" t="s">
        <v>2649</v>
      </c>
      <c r="D837" s="4" t="s">
        <v>2653</v>
      </c>
      <c r="E837" s="4" t="s">
        <v>127</v>
      </c>
      <c r="F837" s="4" t="s">
        <v>142</v>
      </c>
      <c r="G837" s="4" t="s">
        <v>167</v>
      </c>
      <c r="H837" s="5" t="str">
        <f>HYPERLINK("https://www.airitibooks.com/Detail/Detail?PublicationID=P20191005164", "https://www.airitibooks.com/Detail/Detail?PublicationID=P20191005164")</f>
        <v>https://www.airitibooks.com/Detail/Detail?PublicationID=P20191005164</v>
      </c>
    </row>
    <row r="838" spans="1:8" ht="21" customHeight="1">
      <c r="A838" s="4" t="s">
        <v>2654</v>
      </c>
      <c r="B838" s="4" t="s">
        <v>2655</v>
      </c>
      <c r="C838" s="4" t="s">
        <v>2649</v>
      </c>
      <c r="D838" s="4" t="s">
        <v>2656</v>
      </c>
      <c r="E838" s="4" t="s">
        <v>2241</v>
      </c>
      <c r="F838" s="4" t="s">
        <v>226</v>
      </c>
      <c r="G838" s="4" t="s">
        <v>247</v>
      </c>
      <c r="H838" s="5" t="str">
        <f>HYPERLINK("https://www.airitibooks.com/Detail/Detail?PublicationID=P20191005202", "https://www.airitibooks.com/Detail/Detail?PublicationID=P20191005202")</f>
        <v>https://www.airitibooks.com/Detail/Detail?PublicationID=P20191005202</v>
      </c>
    </row>
    <row r="839" spans="1:8" ht="21" customHeight="1">
      <c r="A839" s="4" t="s">
        <v>2657</v>
      </c>
      <c r="B839" s="4" t="s">
        <v>2658</v>
      </c>
      <c r="C839" s="4" t="s">
        <v>2253</v>
      </c>
      <c r="D839" s="4" t="s">
        <v>2659</v>
      </c>
      <c r="E839" s="4" t="s">
        <v>406</v>
      </c>
      <c r="F839" s="4" t="s">
        <v>62</v>
      </c>
      <c r="G839" s="4" t="s">
        <v>171</v>
      </c>
      <c r="H839" s="5" t="str">
        <f>HYPERLINK("https://www.airitibooks.com/Detail/Detail?PublicationID=P20191009020", "https://www.airitibooks.com/Detail/Detail?PublicationID=P20191009020")</f>
        <v>https://www.airitibooks.com/Detail/Detail?PublicationID=P20191009020</v>
      </c>
    </row>
    <row r="840" spans="1:8" ht="21" customHeight="1">
      <c r="A840" s="4" t="s">
        <v>2660</v>
      </c>
      <c r="B840" s="4" t="s">
        <v>2661</v>
      </c>
      <c r="C840" s="4" t="s">
        <v>2253</v>
      </c>
      <c r="D840" s="4" t="s">
        <v>2659</v>
      </c>
      <c r="E840" s="4" t="s">
        <v>406</v>
      </c>
      <c r="F840" s="4" t="s">
        <v>62</v>
      </c>
      <c r="G840" s="4" t="s">
        <v>171</v>
      </c>
      <c r="H840" s="5" t="str">
        <f>HYPERLINK("https://www.airitibooks.com/Detail/Detail?PublicationID=P20191009021", "https://www.airitibooks.com/Detail/Detail?PublicationID=P20191009021")</f>
        <v>https://www.airitibooks.com/Detail/Detail?PublicationID=P20191009021</v>
      </c>
    </row>
    <row r="841" spans="1:8" ht="21" customHeight="1">
      <c r="A841" s="4" t="s">
        <v>2662</v>
      </c>
      <c r="B841" s="4" t="s">
        <v>2663</v>
      </c>
      <c r="C841" s="4" t="s">
        <v>1110</v>
      </c>
      <c r="D841" s="4" t="s">
        <v>2664</v>
      </c>
      <c r="E841" s="4" t="s">
        <v>406</v>
      </c>
      <c r="F841" s="4" t="s">
        <v>226</v>
      </c>
      <c r="G841" s="4" t="s">
        <v>260</v>
      </c>
      <c r="H841" s="5" t="str">
        <f>HYPERLINK("https://www.airitibooks.com/Detail/Detail?PublicationID=P20191009060", "https://www.airitibooks.com/Detail/Detail?PublicationID=P20191009060")</f>
        <v>https://www.airitibooks.com/Detail/Detail?PublicationID=P20191009060</v>
      </c>
    </row>
    <row r="842" spans="1:8" ht="21" customHeight="1">
      <c r="A842" s="4" t="s">
        <v>2665</v>
      </c>
      <c r="B842" s="4" t="s">
        <v>2666</v>
      </c>
      <c r="C842" s="4" t="s">
        <v>2667</v>
      </c>
      <c r="D842" s="4" t="s">
        <v>2668</v>
      </c>
      <c r="E842" s="4" t="s">
        <v>220</v>
      </c>
      <c r="F842" s="4" t="s">
        <v>128</v>
      </c>
      <c r="G842" s="4" t="s">
        <v>651</v>
      </c>
      <c r="H842" s="5" t="str">
        <f>HYPERLINK("https://www.airitibooks.com/Detail/Detail?PublicationID=P20191017009", "https://www.airitibooks.com/Detail/Detail?PublicationID=P20191017009")</f>
        <v>https://www.airitibooks.com/Detail/Detail?PublicationID=P20191017009</v>
      </c>
    </row>
    <row r="843" spans="1:8" ht="21" customHeight="1">
      <c r="A843" s="4" t="s">
        <v>2669</v>
      </c>
      <c r="B843" s="4" t="s">
        <v>2670</v>
      </c>
      <c r="C843" s="4" t="s">
        <v>840</v>
      </c>
      <c r="D843" s="4" t="s">
        <v>2671</v>
      </c>
      <c r="E843" s="4" t="s">
        <v>406</v>
      </c>
      <c r="F843" s="4" t="s">
        <v>62</v>
      </c>
      <c r="G843" s="4" t="s">
        <v>216</v>
      </c>
      <c r="H843" s="5" t="str">
        <f>HYPERLINK("https://www.airitibooks.com/Detail/Detail?PublicationID=P20191017011", "https://www.airitibooks.com/Detail/Detail?PublicationID=P20191017011")</f>
        <v>https://www.airitibooks.com/Detail/Detail?PublicationID=P20191017011</v>
      </c>
    </row>
    <row r="844" spans="1:8" ht="21" customHeight="1">
      <c r="A844" s="4" t="s">
        <v>2672</v>
      </c>
      <c r="B844" s="4" t="s">
        <v>2673</v>
      </c>
      <c r="C844" s="4" t="s">
        <v>834</v>
      </c>
      <c r="D844" s="4" t="s">
        <v>2674</v>
      </c>
      <c r="E844" s="4" t="s">
        <v>406</v>
      </c>
      <c r="F844" s="4" t="s">
        <v>62</v>
      </c>
      <c r="G844" s="4" t="s">
        <v>171</v>
      </c>
      <c r="H844" s="5" t="str">
        <f>HYPERLINK("https://www.airitibooks.com/Detail/Detail?PublicationID=P20191017029", "https://www.airitibooks.com/Detail/Detail?PublicationID=P20191017029")</f>
        <v>https://www.airitibooks.com/Detail/Detail?PublicationID=P20191017029</v>
      </c>
    </row>
    <row r="845" spans="1:8" ht="21" customHeight="1">
      <c r="A845" s="4" t="s">
        <v>2675</v>
      </c>
      <c r="B845" s="4" t="s">
        <v>2676</v>
      </c>
      <c r="C845" s="4" t="s">
        <v>1117</v>
      </c>
      <c r="D845" s="4" t="s">
        <v>1118</v>
      </c>
      <c r="E845" s="4" t="s">
        <v>406</v>
      </c>
      <c r="F845" s="4" t="s">
        <v>62</v>
      </c>
      <c r="G845" s="4" t="s">
        <v>216</v>
      </c>
      <c r="H845" s="5" t="str">
        <f>HYPERLINK("https://www.airitibooks.com/Detail/Detail?PublicationID=P20191017044", "https://www.airitibooks.com/Detail/Detail?PublicationID=P20191017044")</f>
        <v>https://www.airitibooks.com/Detail/Detail?PublicationID=P20191017044</v>
      </c>
    </row>
    <row r="846" spans="1:8" ht="21" customHeight="1">
      <c r="A846" s="4" t="s">
        <v>2677</v>
      </c>
      <c r="B846" s="4" t="s">
        <v>2678</v>
      </c>
      <c r="C846" s="4" t="s">
        <v>1117</v>
      </c>
      <c r="D846" s="4" t="s">
        <v>927</v>
      </c>
      <c r="E846" s="4" t="s">
        <v>406</v>
      </c>
      <c r="F846" s="4" t="s">
        <v>142</v>
      </c>
      <c r="G846" s="4" t="s">
        <v>407</v>
      </c>
      <c r="H846" s="5" t="str">
        <f>HYPERLINK("https://www.airitibooks.com/Detail/Detail?PublicationID=P20191017046", "https://www.airitibooks.com/Detail/Detail?PublicationID=P20191017046")</f>
        <v>https://www.airitibooks.com/Detail/Detail?PublicationID=P20191017046</v>
      </c>
    </row>
    <row r="847" spans="1:8" ht="21" customHeight="1">
      <c r="A847" s="4" t="s">
        <v>2679</v>
      </c>
      <c r="B847" s="4" t="s">
        <v>2680</v>
      </c>
      <c r="C847" s="4" t="s">
        <v>1117</v>
      </c>
      <c r="D847" s="4" t="s">
        <v>927</v>
      </c>
      <c r="E847" s="4" t="s">
        <v>406</v>
      </c>
      <c r="F847" s="4" t="s">
        <v>142</v>
      </c>
      <c r="G847" s="4" t="s">
        <v>407</v>
      </c>
      <c r="H847" s="5" t="str">
        <f>HYPERLINK("https://www.airitibooks.com/Detail/Detail?PublicationID=P20191017047", "https://www.airitibooks.com/Detail/Detail?PublicationID=P20191017047")</f>
        <v>https://www.airitibooks.com/Detail/Detail?PublicationID=P20191017047</v>
      </c>
    </row>
    <row r="848" spans="1:8" ht="21" customHeight="1">
      <c r="A848" s="4" t="s">
        <v>2681</v>
      </c>
      <c r="B848" s="4" t="s">
        <v>2682</v>
      </c>
      <c r="C848" s="4" t="s">
        <v>1117</v>
      </c>
      <c r="D848" s="4" t="s">
        <v>2683</v>
      </c>
      <c r="E848" s="4" t="s">
        <v>406</v>
      </c>
      <c r="F848" s="4" t="s">
        <v>142</v>
      </c>
      <c r="G848" s="4" t="s">
        <v>407</v>
      </c>
      <c r="H848" s="5" t="str">
        <f>HYPERLINK("https://www.airitibooks.com/Detail/Detail?PublicationID=P20191017048", "https://www.airitibooks.com/Detail/Detail?PublicationID=P20191017048")</f>
        <v>https://www.airitibooks.com/Detail/Detail?PublicationID=P20191017048</v>
      </c>
    </row>
    <row r="849" spans="1:8" ht="21" customHeight="1">
      <c r="A849" s="4" t="s">
        <v>1125</v>
      </c>
      <c r="B849" s="4" t="s">
        <v>2684</v>
      </c>
      <c r="C849" s="4" t="s">
        <v>1117</v>
      </c>
      <c r="D849" s="4" t="s">
        <v>2685</v>
      </c>
      <c r="E849" s="4" t="s">
        <v>406</v>
      </c>
      <c r="F849" s="4" t="s">
        <v>142</v>
      </c>
      <c r="G849" s="4" t="s">
        <v>407</v>
      </c>
      <c r="H849" s="5" t="str">
        <f>HYPERLINK("https://www.airitibooks.com/Detail/Detail?PublicationID=P20191017051", "https://www.airitibooks.com/Detail/Detail?PublicationID=P20191017051")</f>
        <v>https://www.airitibooks.com/Detail/Detail?PublicationID=P20191017051</v>
      </c>
    </row>
    <row r="850" spans="1:8" ht="21" customHeight="1">
      <c r="A850" s="4" t="s">
        <v>2686</v>
      </c>
      <c r="B850" s="4" t="s">
        <v>2687</v>
      </c>
      <c r="C850" s="4" t="s">
        <v>1117</v>
      </c>
      <c r="D850" s="4" t="s">
        <v>2688</v>
      </c>
      <c r="E850" s="4" t="s">
        <v>406</v>
      </c>
      <c r="F850" s="4" t="s">
        <v>62</v>
      </c>
      <c r="G850" s="4" t="s">
        <v>216</v>
      </c>
      <c r="H850" s="5" t="str">
        <f>HYPERLINK("https://www.airitibooks.com/Detail/Detail?PublicationID=P20191017052", "https://www.airitibooks.com/Detail/Detail?PublicationID=P20191017052")</f>
        <v>https://www.airitibooks.com/Detail/Detail?PublicationID=P20191017052</v>
      </c>
    </row>
    <row r="851" spans="1:8" ht="21" customHeight="1">
      <c r="A851" s="4" t="s">
        <v>2689</v>
      </c>
      <c r="B851" s="4" t="s">
        <v>2690</v>
      </c>
      <c r="C851" s="4" t="s">
        <v>2639</v>
      </c>
      <c r="D851" s="4" t="s">
        <v>123</v>
      </c>
      <c r="E851" s="4" t="s">
        <v>2241</v>
      </c>
      <c r="F851" s="4" t="s">
        <v>62</v>
      </c>
      <c r="G851" s="4" t="s">
        <v>138</v>
      </c>
      <c r="H851" s="5" t="str">
        <f>HYPERLINK("https://www.airitibooks.com/Detail/Detail?PublicationID=P20191017055", "https://www.airitibooks.com/Detail/Detail?PublicationID=P20191017055")</f>
        <v>https://www.airitibooks.com/Detail/Detail?PublicationID=P20191017055</v>
      </c>
    </row>
    <row r="852" spans="1:8" ht="21" customHeight="1">
      <c r="A852" s="4" t="s">
        <v>2691</v>
      </c>
      <c r="B852" s="4" t="s">
        <v>2692</v>
      </c>
      <c r="C852" s="4" t="s">
        <v>2639</v>
      </c>
      <c r="D852" s="4" t="s">
        <v>123</v>
      </c>
      <c r="E852" s="4" t="s">
        <v>2241</v>
      </c>
      <c r="F852" s="4" t="s">
        <v>62</v>
      </c>
      <c r="G852" s="4" t="s">
        <v>138</v>
      </c>
      <c r="H852" s="5" t="str">
        <f>HYPERLINK("https://www.airitibooks.com/Detail/Detail?PublicationID=P20191017056", "https://www.airitibooks.com/Detail/Detail?PublicationID=P20191017056")</f>
        <v>https://www.airitibooks.com/Detail/Detail?PublicationID=P20191017056</v>
      </c>
    </row>
    <row r="853" spans="1:8" ht="21" customHeight="1">
      <c r="A853" s="4" t="s">
        <v>2693</v>
      </c>
      <c r="B853" s="4" t="s">
        <v>2694</v>
      </c>
      <c r="C853" s="4" t="s">
        <v>658</v>
      </c>
      <c r="D853" s="4" t="s">
        <v>2695</v>
      </c>
      <c r="E853" s="4" t="s">
        <v>127</v>
      </c>
      <c r="F853" s="4" t="s">
        <v>765</v>
      </c>
      <c r="G853" s="4" t="s">
        <v>1169</v>
      </c>
      <c r="H853" s="5" t="str">
        <f>HYPERLINK("https://www.airitibooks.com/Detail/Detail?PublicationID=P20191023034", "https://www.airitibooks.com/Detail/Detail?PublicationID=P20191023034")</f>
        <v>https://www.airitibooks.com/Detail/Detail?PublicationID=P20191023034</v>
      </c>
    </row>
    <row r="854" spans="1:8" ht="21" customHeight="1">
      <c r="A854" s="4" t="s">
        <v>2696</v>
      </c>
      <c r="B854" s="4" t="s">
        <v>2697</v>
      </c>
      <c r="C854" s="4" t="s">
        <v>840</v>
      </c>
      <c r="D854" s="4" t="s">
        <v>2695</v>
      </c>
      <c r="E854" s="4" t="s">
        <v>406</v>
      </c>
      <c r="F854" s="4" t="s">
        <v>192</v>
      </c>
      <c r="G854" s="4" t="s">
        <v>1558</v>
      </c>
      <c r="H854" s="5" t="str">
        <f>HYPERLINK("https://www.airitibooks.com/Detail/Detail?PublicationID=P20191023072", "https://www.airitibooks.com/Detail/Detail?PublicationID=P20191023072")</f>
        <v>https://www.airitibooks.com/Detail/Detail?PublicationID=P20191023072</v>
      </c>
    </row>
    <row r="855" spans="1:8" ht="21" customHeight="1">
      <c r="A855" s="4" t="s">
        <v>2698</v>
      </c>
      <c r="B855" s="4" t="s">
        <v>2699</v>
      </c>
      <c r="C855" s="4" t="s">
        <v>397</v>
      </c>
      <c r="D855" s="4" t="s">
        <v>2700</v>
      </c>
      <c r="E855" s="4" t="s">
        <v>406</v>
      </c>
      <c r="F855" s="4" t="s">
        <v>62</v>
      </c>
      <c r="G855" s="4" t="s">
        <v>1798</v>
      </c>
      <c r="H855" s="5" t="str">
        <f>HYPERLINK("https://www.airitibooks.com/Detail/Detail?PublicationID=P20191023091", "https://www.airitibooks.com/Detail/Detail?PublicationID=P20191023091")</f>
        <v>https://www.airitibooks.com/Detail/Detail?PublicationID=P20191023091</v>
      </c>
    </row>
    <row r="856" spans="1:8" ht="21" customHeight="1">
      <c r="A856" s="4" t="s">
        <v>2701</v>
      </c>
      <c r="B856" s="4" t="s">
        <v>2702</v>
      </c>
      <c r="C856" s="4" t="s">
        <v>397</v>
      </c>
      <c r="D856" s="4" t="s">
        <v>2703</v>
      </c>
      <c r="E856" s="4" t="s">
        <v>406</v>
      </c>
      <c r="F856" s="4" t="s">
        <v>128</v>
      </c>
      <c r="G856" s="4" t="s">
        <v>129</v>
      </c>
      <c r="H856" s="5" t="str">
        <f>HYPERLINK("https://www.airitibooks.com/Detail/Detail?PublicationID=P20191023095", "https://www.airitibooks.com/Detail/Detail?PublicationID=P20191023095")</f>
        <v>https://www.airitibooks.com/Detail/Detail?PublicationID=P20191023095</v>
      </c>
    </row>
    <row r="857" spans="1:8" ht="21" customHeight="1">
      <c r="A857" s="4" t="s">
        <v>2704</v>
      </c>
      <c r="B857" s="4" t="s">
        <v>2705</v>
      </c>
      <c r="C857" s="4" t="s">
        <v>397</v>
      </c>
      <c r="D857" s="4" t="s">
        <v>34</v>
      </c>
      <c r="E857" s="4" t="s">
        <v>406</v>
      </c>
      <c r="F857" s="4" t="s">
        <v>128</v>
      </c>
      <c r="G857" s="4" t="s">
        <v>129</v>
      </c>
      <c r="H857" s="5" t="str">
        <f>HYPERLINK("https://www.airitibooks.com/Detail/Detail?PublicationID=P20191023101", "https://www.airitibooks.com/Detail/Detail?PublicationID=P20191023101")</f>
        <v>https://www.airitibooks.com/Detail/Detail?PublicationID=P20191023101</v>
      </c>
    </row>
    <row r="858" spans="1:8" ht="21" customHeight="1">
      <c r="A858" s="4" t="s">
        <v>2706</v>
      </c>
      <c r="B858" s="4" t="s">
        <v>2707</v>
      </c>
      <c r="C858" s="4" t="s">
        <v>583</v>
      </c>
      <c r="D858" s="4" t="s">
        <v>2708</v>
      </c>
      <c r="E858" s="4" t="s">
        <v>406</v>
      </c>
      <c r="F858" s="4" t="s">
        <v>128</v>
      </c>
      <c r="G858" s="4" t="s">
        <v>532</v>
      </c>
      <c r="H858" s="5" t="str">
        <f>HYPERLINK("https://www.airitibooks.com/Detail/Detail?PublicationID=P20191023107", "https://www.airitibooks.com/Detail/Detail?PublicationID=P20191023107")</f>
        <v>https://www.airitibooks.com/Detail/Detail?PublicationID=P20191023107</v>
      </c>
    </row>
    <row r="859" spans="1:8" ht="21" customHeight="1">
      <c r="A859" s="4" t="s">
        <v>2709</v>
      </c>
      <c r="B859" s="4" t="s">
        <v>2710</v>
      </c>
      <c r="C859" s="4" t="s">
        <v>1178</v>
      </c>
      <c r="D859" s="4" t="s">
        <v>2711</v>
      </c>
      <c r="E859" s="4" t="s">
        <v>406</v>
      </c>
      <c r="F859" s="4" t="s">
        <v>142</v>
      </c>
      <c r="G859" s="4" t="s">
        <v>407</v>
      </c>
      <c r="H859" s="5" t="str">
        <f>HYPERLINK("https://www.airitibooks.com/Detail/Detail?PublicationID=P20191031098", "https://www.airitibooks.com/Detail/Detail?PublicationID=P20191031098")</f>
        <v>https://www.airitibooks.com/Detail/Detail?PublicationID=P20191031098</v>
      </c>
    </row>
    <row r="860" spans="1:8" ht="21" customHeight="1">
      <c r="A860" s="4" t="s">
        <v>2712</v>
      </c>
      <c r="B860" s="4" t="s">
        <v>2713</v>
      </c>
      <c r="C860" s="4" t="s">
        <v>1178</v>
      </c>
      <c r="D860" s="4" t="s">
        <v>2714</v>
      </c>
      <c r="E860" s="4" t="s">
        <v>220</v>
      </c>
      <c r="F860" s="4" t="s">
        <v>142</v>
      </c>
      <c r="G860" s="4" t="s">
        <v>407</v>
      </c>
      <c r="H860" s="5" t="str">
        <f>HYPERLINK("https://www.airitibooks.com/Detail/Detail?PublicationID=P20191031100", "https://www.airitibooks.com/Detail/Detail?PublicationID=P20191031100")</f>
        <v>https://www.airitibooks.com/Detail/Detail?PublicationID=P20191031100</v>
      </c>
    </row>
    <row r="861" spans="1:8" ht="21" customHeight="1">
      <c r="A861" s="4" t="s">
        <v>2715</v>
      </c>
      <c r="B861" s="4" t="s">
        <v>2716</v>
      </c>
      <c r="C861" s="4" t="s">
        <v>1178</v>
      </c>
      <c r="D861" s="4" t="s">
        <v>2717</v>
      </c>
      <c r="E861" s="4" t="s">
        <v>406</v>
      </c>
      <c r="F861" s="4" t="s">
        <v>142</v>
      </c>
      <c r="G861" s="4" t="s">
        <v>407</v>
      </c>
      <c r="H861" s="5" t="str">
        <f>HYPERLINK("https://www.airitibooks.com/Detail/Detail?PublicationID=P20191031104", "https://www.airitibooks.com/Detail/Detail?PublicationID=P20191031104")</f>
        <v>https://www.airitibooks.com/Detail/Detail?PublicationID=P20191031104</v>
      </c>
    </row>
    <row r="862" spans="1:8" ht="21" customHeight="1">
      <c r="A862" s="4" t="s">
        <v>2718</v>
      </c>
      <c r="B862" s="4" t="s">
        <v>2719</v>
      </c>
      <c r="C862" s="4" t="s">
        <v>1178</v>
      </c>
      <c r="D862" s="4" t="s">
        <v>123</v>
      </c>
      <c r="E862" s="4" t="s">
        <v>406</v>
      </c>
      <c r="F862" s="4" t="s">
        <v>142</v>
      </c>
      <c r="G862" s="4" t="s">
        <v>407</v>
      </c>
      <c r="H862" s="5" t="str">
        <f>HYPERLINK("https://www.airitibooks.com/Detail/Detail?PublicationID=P20191031107", "https://www.airitibooks.com/Detail/Detail?PublicationID=P20191031107")</f>
        <v>https://www.airitibooks.com/Detail/Detail?PublicationID=P20191031107</v>
      </c>
    </row>
    <row r="863" spans="1:8" ht="21" customHeight="1">
      <c r="A863" s="4" t="s">
        <v>2720</v>
      </c>
      <c r="B863" s="4" t="s">
        <v>2721</v>
      </c>
      <c r="C863" s="4" t="s">
        <v>464</v>
      </c>
      <c r="D863" s="4" t="s">
        <v>2722</v>
      </c>
      <c r="E863" s="4" t="s">
        <v>406</v>
      </c>
      <c r="F863" s="4" t="s">
        <v>62</v>
      </c>
      <c r="G863" s="4" t="s">
        <v>138</v>
      </c>
      <c r="H863" s="5" t="str">
        <f>HYPERLINK("https://www.airitibooks.com/Detail/Detail?PublicationID=P20191108023", "https://www.airitibooks.com/Detail/Detail?PublicationID=P20191108023")</f>
        <v>https://www.airitibooks.com/Detail/Detail?PublicationID=P20191108023</v>
      </c>
    </row>
    <row r="864" spans="1:8" ht="21" customHeight="1">
      <c r="A864" s="4" t="s">
        <v>2723</v>
      </c>
      <c r="B864" s="4" t="s">
        <v>2724</v>
      </c>
      <c r="C864" s="4" t="s">
        <v>464</v>
      </c>
      <c r="D864" s="4" t="s">
        <v>2725</v>
      </c>
      <c r="E864" s="4" t="s">
        <v>406</v>
      </c>
      <c r="F864" s="4" t="s">
        <v>62</v>
      </c>
      <c r="G864" s="4" t="s">
        <v>138</v>
      </c>
      <c r="H864" s="5" t="str">
        <f>HYPERLINK("https://www.airitibooks.com/Detail/Detail?PublicationID=P20191108024", "https://www.airitibooks.com/Detail/Detail?PublicationID=P20191108024")</f>
        <v>https://www.airitibooks.com/Detail/Detail?PublicationID=P20191108024</v>
      </c>
    </row>
    <row r="865" spans="1:8" ht="21" customHeight="1">
      <c r="A865" s="4" t="s">
        <v>2726</v>
      </c>
      <c r="B865" s="4" t="s">
        <v>2727</v>
      </c>
      <c r="C865" s="4" t="s">
        <v>2728</v>
      </c>
      <c r="D865" s="4" t="s">
        <v>2729</v>
      </c>
      <c r="E865" s="4" t="s">
        <v>406</v>
      </c>
      <c r="F865" s="4" t="s">
        <v>142</v>
      </c>
      <c r="G865" s="4" t="s">
        <v>167</v>
      </c>
      <c r="H865" s="5" t="str">
        <f>HYPERLINK("https://www.airitibooks.com/Detail/Detail?PublicationID=P20191108042", "https://www.airitibooks.com/Detail/Detail?PublicationID=P20191108042")</f>
        <v>https://www.airitibooks.com/Detail/Detail?PublicationID=P20191108042</v>
      </c>
    </row>
    <row r="866" spans="1:8" ht="21" customHeight="1">
      <c r="A866" s="4" t="s">
        <v>2730</v>
      </c>
      <c r="B866" s="4" t="s">
        <v>2731</v>
      </c>
      <c r="C866" s="4" t="s">
        <v>583</v>
      </c>
      <c r="D866" s="4" t="s">
        <v>63</v>
      </c>
      <c r="E866" s="4" t="s">
        <v>406</v>
      </c>
      <c r="F866" s="4" t="s">
        <v>62</v>
      </c>
      <c r="G866" s="4" t="s">
        <v>138</v>
      </c>
      <c r="H866" s="5" t="str">
        <f>HYPERLINK("https://www.airitibooks.com/Detail/Detail?PublicationID=P20191108047", "https://www.airitibooks.com/Detail/Detail?PublicationID=P20191108047")</f>
        <v>https://www.airitibooks.com/Detail/Detail?PublicationID=P20191108047</v>
      </c>
    </row>
    <row r="867" spans="1:8" ht="21" customHeight="1">
      <c r="A867" s="4" t="s">
        <v>2732</v>
      </c>
      <c r="B867" s="4" t="s">
        <v>2733</v>
      </c>
      <c r="C867" s="4" t="s">
        <v>583</v>
      </c>
      <c r="D867" s="4" t="s">
        <v>2734</v>
      </c>
      <c r="E867" s="4" t="s">
        <v>406</v>
      </c>
      <c r="F867" s="4" t="s">
        <v>133</v>
      </c>
      <c r="G867" s="4" t="s">
        <v>858</v>
      </c>
      <c r="H867" s="5" t="str">
        <f>HYPERLINK("https://www.airitibooks.com/Detail/Detail?PublicationID=P20191108049", "https://www.airitibooks.com/Detail/Detail?PublicationID=P20191108049")</f>
        <v>https://www.airitibooks.com/Detail/Detail?PublicationID=P20191108049</v>
      </c>
    </row>
    <row r="868" spans="1:8" ht="21" customHeight="1">
      <c r="A868" s="4" t="s">
        <v>2735</v>
      </c>
      <c r="B868" s="4" t="s">
        <v>2736</v>
      </c>
      <c r="C868" s="4" t="s">
        <v>1214</v>
      </c>
      <c r="D868" s="4" t="s">
        <v>2737</v>
      </c>
      <c r="E868" s="4" t="s">
        <v>406</v>
      </c>
      <c r="F868" s="4" t="s">
        <v>192</v>
      </c>
      <c r="G868" s="4" t="s">
        <v>362</v>
      </c>
      <c r="H868" s="5" t="str">
        <f>HYPERLINK("https://www.airitibooks.com/Detail/Detail?PublicationID=P20191115066", "https://www.airitibooks.com/Detail/Detail?PublicationID=P20191115066")</f>
        <v>https://www.airitibooks.com/Detail/Detail?PublicationID=P20191115066</v>
      </c>
    </row>
    <row r="869" spans="1:8" ht="21" customHeight="1">
      <c r="A869" s="4" t="s">
        <v>2738</v>
      </c>
      <c r="B869" s="4" t="s">
        <v>2739</v>
      </c>
      <c r="C869" s="4" t="s">
        <v>323</v>
      </c>
      <c r="D869" s="4" t="s">
        <v>2740</v>
      </c>
      <c r="E869" s="4" t="s">
        <v>220</v>
      </c>
      <c r="F869" s="4" t="s">
        <v>142</v>
      </c>
      <c r="G869" s="4" t="s">
        <v>167</v>
      </c>
      <c r="H869" s="5" t="str">
        <f>HYPERLINK("https://www.airitibooks.com/Detail/Detail?PublicationID=P20191122027", "https://www.airitibooks.com/Detail/Detail?PublicationID=P20191122027")</f>
        <v>https://www.airitibooks.com/Detail/Detail?PublicationID=P20191122027</v>
      </c>
    </row>
    <row r="870" spans="1:8" ht="21" customHeight="1">
      <c r="A870" s="4" t="s">
        <v>2741</v>
      </c>
      <c r="B870" s="4" t="s">
        <v>2742</v>
      </c>
      <c r="C870" s="4" t="s">
        <v>323</v>
      </c>
      <c r="D870" s="4" t="s">
        <v>2743</v>
      </c>
      <c r="E870" s="4" t="s">
        <v>406</v>
      </c>
      <c r="F870" s="4" t="s">
        <v>319</v>
      </c>
      <c r="G870" s="4" t="s">
        <v>329</v>
      </c>
      <c r="H870" s="5" t="str">
        <f>HYPERLINK("https://www.airitibooks.com/Detail/Detail?PublicationID=P20191122032", "https://www.airitibooks.com/Detail/Detail?PublicationID=P20191122032")</f>
        <v>https://www.airitibooks.com/Detail/Detail?PublicationID=P20191122032</v>
      </c>
    </row>
    <row r="871" spans="1:8" ht="21" customHeight="1">
      <c r="A871" s="4" t="s">
        <v>2744</v>
      </c>
      <c r="B871" s="4" t="s">
        <v>2745</v>
      </c>
      <c r="C871" s="4" t="s">
        <v>323</v>
      </c>
      <c r="D871" s="4" t="s">
        <v>2746</v>
      </c>
      <c r="E871" s="4" t="s">
        <v>220</v>
      </c>
      <c r="F871" s="4" t="s">
        <v>62</v>
      </c>
      <c r="G871" s="4" t="s">
        <v>138</v>
      </c>
      <c r="H871" s="5" t="str">
        <f>HYPERLINK("https://www.airitibooks.com/Detail/Detail?PublicationID=P20191122091", "https://www.airitibooks.com/Detail/Detail?PublicationID=P20191122091")</f>
        <v>https://www.airitibooks.com/Detail/Detail?PublicationID=P20191122091</v>
      </c>
    </row>
    <row r="872" spans="1:8" ht="21" customHeight="1">
      <c r="A872" s="4" t="s">
        <v>2747</v>
      </c>
      <c r="B872" s="4" t="s">
        <v>2748</v>
      </c>
      <c r="C872" s="4" t="s">
        <v>323</v>
      </c>
      <c r="D872" s="4" t="s">
        <v>2749</v>
      </c>
      <c r="E872" s="4" t="s">
        <v>406</v>
      </c>
      <c r="F872" s="4" t="s">
        <v>226</v>
      </c>
      <c r="G872" s="4" t="s">
        <v>380</v>
      </c>
      <c r="H872" s="5" t="str">
        <f>HYPERLINK("https://www.airitibooks.com/Detail/Detail?PublicationID=P20191122092", "https://www.airitibooks.com/Detail/Detail?PublicationID=P20191122092")</f>
        <v>https://www.airitibooks.com/Detail/Detail?PublicationID=P20191122092</v>
      </c>
    </row>
    <row r="873" spans="1:8" ht="21" customHeight="1">
      <c r="A873" s="4" t="s">
        <v>2750</v>
      </c>
      <c r="B873" s="4" t="s">
        <v>2751</v>
      </c>
      <c r="C873" s="4" t="s">
        <v>2752</v>
      </c>
      <c r="D873" s="4" t="s">
        <v>123</v>
      </c>
      <c r="E873" s="4" t="s">
        <v>127</v>
      </c>
      <c r="F873" s="4" t="s">
        <v>142</v>
      </c>
      <c r="G873" s="4" t="s">
        <v>1979</v>
      </c>
      <c r="H873" s="5" t="str">
        <f>HYPERLINK("https://www.airitibooks.com/Detail/Detail?PublicationID=P20191128025", "https://www.airitibooks.com/Detail/Detail?PublicationID=P20191128025")</f>
        <v>https://www.airitibooks.com/Detail/Detail?PublicationID=P20191128025</v>
      </c>
    </row>
    <row r="874" spans="1:8" ht="21" customHeight="1">
      <c r="A874" s="4" t="s">
        <v>2753</v>
      </c>
      <c r="B874" s="4" t="s">
        <v>2754</v>
      </c>
      <c r="C874" s="4" t="s">
        <v>323</v>
      </c>
      <c r="D874" s="4" t="s">
        <v>2755</v>
      </c>
      <c r="E874" s="4" t="s">
        <v>406</v>
      </c>
      <c r="F874" s="4" t="s">
        <v>192</v>
      </c>
      <c r="G874" s="4" t="s">
        <v>362</v>
      </c>
      <c r="H874" s="5" t="str">
        <f>HYPERLINK("https://www.airitibooks.com/Detail/Detail?PublicationID=P20191128085", "https://www.airitibooks.com/Detail/Detail?PublicationID=P20191128085")</f>
        <v>https://www.airitibooks.com/Detail/Detail?PublicationID=P20191128085</v>
      </c>
    </row>
    <row r="875" spans="1:8" ht="21" customHeight="1">
      <c r="A875" s="4" t="s">
        <v>2756</v>
      </c>
      <c r="B875" s="4" t="s">
        <v>2757</v>
      </c>
      <c r="C875" s="4" t="s">
        <v>2758</v>
      </c>
      <c r="D875" s="4" t="s">
        <v>2759</v>
      </c>
      <c r="E875" s="4" t="s">
        <v>406</v>
      </c>
      <c r="F875" s="4" t="s">
        <v>142</v>
      </c>
      <c r="G875" s="4" t="s">
        <v>167</v>
      </c>
      <c r="H875" s="5" t="str">
        <f>HYPERLINK("https://www.airitibooks.com/Detail/Detail?PublicationID=P20191128098", "https://www.airitibooks.com/Detail/Detail?PublicationID=P20191128098")</f>
        <v>https://www.airitibooks.com/Detail/Detail?PublicationID=P20191128098</v>
      </c>
    </row>
    <row r="876" spans="1:8" ht="21" customHeight="1">
      <c r="A876" s="4" t="s">
        <v>2760</v>
      </c>
      <c r="B876" s="4" t="s">
        <v>2761</v>
      </c>
      <c r="C876" s="4" t="s">
        <v>180</v>
      </c>
      <c r="D876" s="4" t="s">
        <v>2762</v>
      </c>
      <c r="E876" s="4" t="s">
        <v>220</v>
      </c>
      <c r="F876" s="4" t="s">
        <v>142</v>
      </c>
      <c r="G876" s="4" t="s">
        <v>167</v>
      </c>
      <c r="H876" s="5" t="str">
        <f>HYPERLINK("https://www.airitibooks.com/Detail/Detail?PublicationID=P20191128103", "https://www.airitibooks.com/Detail/Detail?PublicationID=P20191128103")</f>
        <v>https://www.airitibooks.com/Detail/Detail?PublicationID=P20191128103</v>
      </c>
    </row>
    <row r="877" spans="1:8" ht="21" customHeight="1">
      <c r="A877" s="4" t="s">
        <v>2763</v>
      </c>
      <c r="B877" s="4" t="s">
        <v>2764</v>
      </c>
      <c r="C877" s="4" t="s">
        <v>1178</v>
      </c>
      <c r="D877" s="4" t="s">
        <v>2765</v>
      </c>
      <c r="E877" s="4" t="s">
        <v>220</v>
      </c>
      <c r="F877" s="4" t="s">
        <v>226</v>
      </c>
      <c r="G877" s="4" t="s">
        <v>264</v>
      </c>
      <c r="H877" s="5" t="str">
        <f>HYPERLINK("https://www.airitibooks.com/Detail/Detail?PublicationID=P20191202028", "https://www.airitibooks.com/Detail/Detail?PublicationID=P20191202028")</f>
        <v>https://www.airitibooks.com/Detail/Detail?PublicationID=P20191202028</v>
      </c>
    </row>
    <row r="878" spans="1:8" ht="21" customHeight="1">
      <c r="A878" s="4" t="s">
        <v>2766</v>
      </c>
      <c r="B878" s="4" t="s">
        <v>2767</v>
      </c>
      <c r="C878" s="4" t="s">
        <v>1178</v>
      </c>
      <c r="D878" s="4" t="s">
        <v>2768</v>
      </c>
      <c r="E878" s="4" t="s">
        <v>406</v>
      </c>
      <c r="F878" s="4" t="s">
        <v>226</v>
      </c>
      <c r="G878" s="4" t="s">
        <v>264</v>
      </c>
      <c r="H878" s="5" t="str">
        <f>HYPERLINK("https://www.airitibooks.com/Detail/Detail?PublicationID=P20191202033", "https://www.airitibooks.com/Detail/Detail?PublicationID=P20191202033")</f>
        <v>https://www.airitibooks.com/Detail/Detail?PublicationID=P20191202033</v>
      </c>
    </row>
    <row r="879" spans="1:8" ht="21" customHeight="1">
      <c r="A879" s="4" t="s">
        <v>2769</v>
      </c>
      <c r="B879" s="4" t="s">
        <v>2770</v>
      </c>
      <c r="C879" s="4" t="s">
        <v>2771</v>
      </c>
      <c r="D879" s="4" t="s">
        <v>2772</v>
      </c>
      <c r="E879" s="4" t="s">
        <v>220</v>
      </c>
      <c r="F879" s="4" t="s">
        <v>142</v>
      </c>
      <c r="G879" s="4" t="s">
        <v>407</v>
      </c>
      <c r="H879" s="5" t="str">
        <f>HYPERLINK("https://www.airitibooks.com/Detail/Detail?PublicationID=P20191202055", "https://www.airitibooks.com/Detail/Detail?PublicationID=P20191202055")</f>
        <v>https://www.airitibooks.com/Detail/Detail?PublicationID=P20191202055</v>
      </c>
    </row>
    <row r="880" spans="1:8" ht="21" customHeight="1">
      <c r="A880" s="4" t="s">
        <v>2773</v>
      </c>
      <c r="B880" s="4" t="s">
        <v>2774</v>
      </c>
      <c r="C880" s="4" t="s">
        <v>180</v>
      </c>
      <c r="D880" s="4" t="s">
        <v>123</v>
      </c>
      <c r="E880" s="4" t="s">
        <v>406</v>
      </c>
      <c r="F880" s="4" t="s">
        <v>142</v>
      </c>
      <c r="G880" s="4" t="s">
        <v>387</v>
      </c>
      <c r="H880" s="5" t="str">
        <f>HYPERLINK("https://www.airitibooks.com/Detail/Detail?PublicationID=P20191206045", "https://www.airitibooks.com/Detail/Detail?PublicationID=P20191206045")</f>
        <v>https://www.airitibooks.com/Detail/Detail?PublicationID=P20191206045</v>
      </c>
    </row>
    <row r="881" spans="1:8" ht="21" customHeight="1">
      <c r="A881" s="4" t="s">
        <v>2775</v>
      </c>
      <c r="B881" s="4" t="s">
        <v>2776</v>
      </c>
      <c r="C881" s="4" t="s">
        <v>583</v>
      </c>
      <c r="D881" s="4" t="s">
        <v>2777</v>
      </c>
      <c r="E881" s="4" t="s">
        <v>406</v>
      </c>
      <c r="F881" s="4" t="s">
        <v>128</v>
      </c>
      <c r="G881" s="4" t="s">
        <v>2778</v>
      </c>
      <c r="H881" s="5" t="str">
        <f>HYPERLINK("https://www.airitibooks.com/Detail/Detail?PublicationID=P20191206140", "https://www.airitibooks.com/Detail/Detail?PublicationID=P20191206140")</f>
        <v>https://www.airitibooks.com/Detail/Detail?PublicationID=P20191206140</v>
      </c>
    </row>
    <row r="882" spans="1:8" ht="21" customHeight="1">
      <c r="A882" s="4" t="s">
        <v>2779</v>
      </c>
      <c r="B882" s="4" t="s">
        <v>2780</v>
      </c>
      <c r="C882" s="4" t="s">
        <v>185</v>
      </c>
      <c r="D882" s="4" t="s">
        <v>2781</v>
      </c>
      <c r="E882" s="4" t="s">
        <v>220</v>
      </c>
      <c r="F882" s="4" t="s">
        <v>319</v>
      </c>
      <c r="G882" s="4" t="s">
        <v>628</v>
      </c>
      <c r="H882" s="5" t="str">
        <f>HYPERLINK("https://www.airitibooks.com/Detail/Detail?PublicationID=P20191213069", "https://www.airitibooks.com/Detail/Detail?PublicationID=P20191213069")</f>
        <v>https://www.airitibooks.com/Detail/Detail?PublicationID=P20191213069</v>
      </c>
    </row>
    <row r="883" spans="1:8" ht="21" customHeight="1">
      <c r="A883" s="4" t="s">
        <v>2782</v>
      </c>
      <c r="B883" s="4" t="s">
        <v>2783</v>
      </c>
      <c r="C883" s="4" t="s">
        <v>2784</v>
      </c>
      <c r="D883" s="4" t="s">
        <v>2785</v>
      </c>
      <c r="E883" s="4" t="s">
        <v>406</v>
      </c>
      <c r="F883" s="4" t="s">
        <v>142</v>
      </c>
      <c r="G883" s="4" t="s">
        <v>1979</v>
      </c>
      <c r="H883" s="5" t="str">
        <f>HYPERLINK("https://www.airitibooks.com/Detail/Detail?PublicationID=P20191213191", "https://www.airitibooks.com/Detail/Detail?PublicationID=P20191213191")</f>
        <v>https://www.airitibooks.com/Detail/Detail?PublicationID=P20191213191</v>
      </c>
    </row>
    <row r="884" spans="1:8" ht="21" customHeight="1">
      <c r="A884" s="4" t="s">
        <v>2786</v>
      </c>
      <c r="B884" s="4" t="s">
        <v>2787</v>
      </c>
      <c r="C884" s="4" t="s">
        <v>773</v>
      </c>
      <c r="D884" s="4" t="s">
        <v>2788</v>
      </c>
      <c r="E884" s="4" t="s">
        <v>406</v>
      </c>
      <c r="F884" s="4" t="s">
        <v>176</v>
      </c>
      <c r="G884" s="4" t="s">
        <v>775</v>
      </c>
      <c r="H884" s="5" t="str">
        <f>HYPERLINK("https://www.airitibooks.com/Detail/Detail?PublicationID=P20191224001", "https://www.airitibooks.com/Detail/Detail?PublicationID=P20191224001")</f>
        <v>https://www.airitibooks.com/Detail/Detail?PublicationID=P20191224001</v>
      </c>
    </row>
    <row r="885" spans="1:8" ht="21" customHeight="1">
      <c r="A885" s="4" t="s">
        <v>2789</v>
      </c>
      <c r="B885" s="4" t="s">
        <v>2790</v>
      </c>
      <c r="C885" s="4" t="s">
        <v>1315</v>
      </c>
      <c r="D885" s="4" t="s">
        <v>123</v>
      </c>
      <c r="E885" s="4" t="s">
        <v>220</v>
      </c>
      <c r="F885" s="4" t="s">
        <v>226</v>
      </c>
      <c r="G885" s="4" t="s">
        <v>227</v>
      </c>
      <c r="H885" s="5" t="str">
        <f>HYPERLINK("https://www.airitibooks.com/Detail/Detail?PublicationID=P20191224011", "https://www.airitibooks.com/Detail/Detail?PublicationID=P20191224011")</f>
        <v>https://www.airitibooks.com/Detail/Detail?PublicationID=P20191224011</v>
      </c>
    </row>
    <row r="886" spans="1:8" ht="21" customHeight="1">
      <c r="A886" s="4" t="s">
        <v>2791</v>
      </c>
      <c r="B886" s="4" t="s">
        <v>2792</v>
      </c>
      <c r="C886" s="4" t="s">
        <v>1178</v>
      </c>
      <c r="D886" s="4" t="s">
        <v>2793</v>
      </c>
      <c r="E886" s="4" t="s">
        <v>406</v>
      </c>
      <c r="F886" s="4" t="s">
        <v>226</v>
      </c>
      <c r="G886" s="4" t="s">
        <v>264</v>
      </c>
      <c r="H886" s="5" t="str">
        <f>HYPERLINK("https://www.airitibooks.com/Detail/Detail?PublicationID=P20191225062", "https://www.airitibooks.com/Detail/Detail?PublicationID=P20191225062")</f>
        <v>https://www.airitibooks.com/Detail/Detail?PublicationID=P20191225062</v>
      </c>
    </row>
    <row r="887" spans="1:8" ht="21" customHeight="1">
      <c r="A887" s="4" t="s">
        <v>2794</v>
      </c>
      <c r="B887" s="4" t="s">
        <v>2795</v>
      </c>
      <c r="C887" s="4" t="s">
        <v>1178</v>
      </c>
      <c r="D887" s="4" t="s">
        <v>2796</v>
      </c>
      <c r="E887" s="4" t="s">
        <v>406</v>
      </c>
      <c r="F887" s="4" t="s">
        <v>153</v>
      </c>
      <c r="G887" s="4" t="s">
        <v>154</v>
      </c>
      <c r="H887" s="5" t="str">
        <f>HYPERLINK("https://www.airitibooks.com/Detail/Detail?PublicationID=P20191225063", "https://www.airitibooks.com/Detail/Detail?PublicationID=P20191225063")</f>
        <v>https://www.airitibooks.com/Detail/Detail?PublicationID=P20191225063</v>
      </c>
    </row>
    <row r="888" spans="1:8" ht="21" customHeight="1">
      <c r="A888" s="4" t="s">
        <v>2797</v>
      </c>
      <c r="B888" s="4" t="s">
        <v>2798</v>
      </c>
      <c r="C888" s="4" t="s">
        <v>2799</v>
      </c>
      <c r="D888" s="4" t="s">
        <v>123</v>
      </c>
      <c r="E888" s="4" t="s">
        <v>2241</v>
      </c>
      <c r="F888" s="4" t="s">
        <v>128</v>
      </c>
      <c r="G888" s="4" t="s">
        <v>759</v>
      </c>
      <c r="H888" s="5" t="str">
        <f>HYPERLINK("https://www.airitibooks.com/Detail/Detail?PublicationID=P20191225077", "https://www.airitibooks.com/Detail/Detail?PublicationID=P20191225077")</f>
        <v>https://www.airitibooks.com/Detail/Detail?PublicationID=P20191225077</v>
      </c>
    </row>
    <row r="889" spans="1:8" ht="21" customHeight="1">
      <c r="A889" s="4" t="s">
        <v>2800</v>
      </c>
      <c r="B889" s="4" t="s">
        <v>2801</v>
      </c>
      <c r="C889" s="4" t="s">
        <v>2799</v>
      </c>
      <c r="D889" s="4" t="s">
        <v>2802</v>
      </c>
      <c r="E889" s="4" t="s">
        <v>127</v>
      </c>
      <c r="F889" s="4" t="s">
        <v>62</v>
      </c>
      <c r="G889" s="4" t="s">
        <v>138</v>
      </c>
      <c r="H889" s="5" t="str">
        <f>HYPERLINK("https://www.airitibooks.com/Detail/Detail?PublicationID=P20191225091", "https://www.airitibooks.com/Detail/Detail?PublicationID=P20191225091")</f>
        <v>https://www.airitibooks.com/Detail/Detail?PublicationID=P20191225091</v>
      </c>
    </row>
    <row r="890" spans="1:8" ht="21" customHeight="1">
      <c r="A890" s="4" t="s">
        <v>2803</v>
      </c>
      <c r="B890" s="4" t="s">
        <v>2804</v>
      </c>
      <c r="C890" s="4" t="s">
        <v>2799</v>
      </c>
      <c r="D890" s="4" t="s">
        <v>2805</v>
      </c>
      <c r="E890" s="4" t="s">
        <v>127</v>
      </c>
      <c r="F890" s="4" t="s">
        <v>62</v>
      </c>
      <c r="G890" s="4" t="s">
        <v>299</v>
      </c>
      <c r="H890" s="5" t="str">
        <f>HYPERLINK("https://www.airitibooks.com/Detail/Detail?PublicationID=P20191225092", "https://www.airitibooks.com/Detail/Detail?PublicationID=P20191225092")</f>
        <v>https://www.airitibooks.com/Detail/Detail?PublicationID=P20191225092</v>
      </c>
    </row>
    <row r="891" spans="1:8" ht="21" customHeight="1">
      <c r="A891" s="4" t="s">
        <v>2806</v>
      </c>
      <c r="B891" s="4" t="s">
        <v>2807</v>
      </c>
      <c r="C891" s="4" t="s">
        <v>2799</v>
      </c>
      <c r="D891" s="4" t="s">
        <v>123</v>
      </c>
      <c r="E891" s="4" t="s">
        <v>127</v>
      </c>
      <c r="F891" s="4" t="s">
        <v>192</v>
      </c>
      <c r="G891" s="4" t="s">
        <v>362</v>
      </c>
      <c r="H891" s="5" t="str">
        <f>HYPERLINK("https://www.airitibooks.com/Detail/Detail?PublicationID=P20191225094", "https://www.airitibooks.com/Detail/Detail?PublicationID=P20191225094")</f>
        <v>https://www.airitibooks.com/Detail/Detail?PublicationID=P20191225094</v>
      </c>
    </row>
    <row r="892" spans="1:8" ht="21" customHeight="1">
      <c r="A892" s="4" t="s">
        <v>2808</v>
      </c>
      <c r="B892" s="4" t="s">
        <v>2809</v>
      </c>
      <c r="C892" s="4" t="s">
        <v>944</v>
      </c>
      <c r="D892" s="4" t="s">
        <v>2810</v>
      </c>
      <c r="E892" s="4" t="s">
        <v>406</v>
      </c>
      <c r="F892" s="4" t="s">
        <v>142</v>
      </c>
      <c r="G892" s="4" t="s">
        <v>580</v>
      </c>
      <c r="H892" s="5" t="str">
        <f>HYPERLINK("https://www.airitibooks.com/Detail/Detail?PublicationID=P20191226015", "https://www.airitibooks.com/Detail/Detail?PublicationID=P20191226015")</f>
        <v>https://www.airitibooks.com/Detail/Detail?PublicationID=P20191226015</v>
      </c>
    </row>
    <row r="893" spans="1:8" ht="21" customHeight="1">
      <c r="A893" s="4" t="s">
        <v>2811</v>
      </c>
      <c r="B893" s="4" t="s">
        <v>2812</v>
      </c>
      <c r="C893" s="4" t="s">
        <v>944</v>
      </c>
      <c r="D893" s="4" t="s">
        <v>2813</v>
      </c>
      <c r="E893" s="4" t="s">
        <v>406</v>
      </c>
      <c r="F893" s="4" t="s">
        <v>142</v>
      </c>
      <c r="G893" s="4" t="s">
        <v>580</v>
      </c>
      <c r="H893" s="5" t="str">
        <f>HYPERLINK("https://www.airitibooks.com/Detail/Detail?PublicationID=P20191226019", "https://www.airitibooks.com/Detail/Detail?PublicationID=P20191226019")</f>
        <v>https://www.airitibooks.com/Detail/Detail?PublicationID=P20191226019</v>
      </c>
    </row>
    <row r="894" spans="1:8" ht="21" customHeight="1">
      <c r="A894" s="4" t="s">
        <v>2814</v>
      </c>
      <c r="B894" s="4" t="s">
        <v>2815</v>
      </c>
      <c r="C894" s="4" t="s">
        <v>2816</v>
      </c>
      <c r="D894" s="4" t="s">
        <v>123</v>
      </c>
      <c r="E894" s="4" t="s">
        <v>406</v>
      </c>
      <c r="F894" s="4" t="s">
        <v>192</v>
      </c>
      <c r="G894" s="4" t="s">
        <v>235</v>
      </c>
      <c r="H894" s="5" t="str">
        <f>HYPERLINK("https://www.airitibooks.com/Detail/Detail?PublicationID=P20191226046", "https://www.airitibooks.com/Detail/Detail?PublicationID=P20191226046")</f>
        <v>https://www.airitibooks.com/Detail/Detail?PublicationID=P20191226046</v>
      </c>
    </row>
    <row r="895" spans="1:8" ht="21" customHeight="1">
      <c r="A895" s="4" t="s">
        <v>2817</v>
      </c>
      <c r="B895" s="4" t="s">
        <v>2818</v>
      </c>
      <c r="C895" s="4" t="s">
        <v>2816</v>
      </c>
      <c r="D895" s="4" t="s">
        <v>123</v>
      </c>
      <c r="E895" s="4" t="s">
        <v>406</v>
      </c>
      <c r="F895" s="4" t="s">
        <v>192</v>
      </c>
      <c r="G895" s="4" t="s">
        <v>235</v>
      </c>
      <c r="H895" s="5" t="str">
        <f>HYPERLINK("https://www.airitibooks.com/Detail/Detail?PublicationID=P20191226047", "https://www.airitibooks.com/Detail/Detail?PublicationID=P20191226047")</f>
        <v>https://www.airitibooks.com/Detail/Detail?PublicationID=P20191226047</v>
      </c>
    </row>
    <row r="896" spans="1:8" ht="21" customHeight="1">
      <c r="A896" s="4" t="s">
        <v>2819</v>
      </c>
      <c r="B896" s="4" t="s">
        <v>2820</v>
      </c>
      <c r="C896" s="4" t="s">
        <v>583</v>
      </c>
      <c r="D896" s="4" t="s">
        <v>2821</v>
      </c>
      <c r="E896" s="4" t="s">
        <v>406</v>
      </c>
      <c r="F896" s="4" t="s">
        <v>62</v>
      </c>
      <c r="G896" s="4" t="s">
        <v>138</v>
      </c>
      <c r="H896" s="5" t="str">
        <f>HYPERLINK("https://www.airitibooks.com/Detail/Detail?PublicationID=P20191226050", "https://www.airitibooks.com/Detail/Detail?PublicationID=P20191226050")</f>
        <v>https://www.airitibooks.com/Detail/Detail?PublicationID=P20191226050</v>
      </c>
    </row>
    <row r="897" spans="1:8" ht="21" customHeight="1">
      <c r="A897" s="4" t="s">
        <v>2822</v>
      </c>
      <c r="B897" s="4" t="s">
        <v>2823</v>
      </c>
      <c r="C897" s="4" t="s">
        <v>2824</v>
      </c>
      <c r="D897" s="4" t="s">
        <v>2825</v>
      </c>
      <c r="E897" s="4" t="s">
        <v>406</v>
      </c>
      <c r="F897" s="4" t="s">
        <v>142</v>
      </c>
      <c r="G897" s="4" t="s">
        <v>167</v>
      </c>
      <c r="H897" s="5" t="str">
        <f>HYPERLINK("https://www.airitibooks.com/Detail/Detail?PublicationID=P20191226052", "https://www.airitibooks.com/Detail/Detail?PublicationID=P20191226052")</f>
        <v>https://www.airitibooks.com/Detail/Detail?PublicationID=P20191226052</v>
      </c>
    </row>
    <row r="898" spans="1:8" ht="21" customHeight="1">
      <c r="A898" s="4" t="s">
        <v>2826</v>
      </c>
      <c r="B898" s="4" t="s">
        <v>2827</v>
      </c>
      <c r="C898" s="4" t="s">
        <v>2053</v>
      </c>
      <c r="D898" s="4" t="s">
        <v>2828</v>
      </c>
      <c r="E898" s="4" t="s">
        <v>220</v>
      </c>
      <c r="F898" s="4" t="s">
        <v>226</v>
      </c>
      <c r="G898" s="4" t="s">
        <v>2829</v>
      </c>
      <c r="H898" s="5" t="str">
        <f>HYPERLINK("https://www.airitibooks.com/Detail/Detail?PublicationID=P20191226065", "https://www.airitibooks.com/Detail/Detail?PublicationID=P20191226065")</f>
        <v>https://www.airitibooks.com/Detail/Detail?PublicationID=P20191226065</v>
      </c>
    </row>
    <row r="899" spans="1:8" ht="21" customHeight="1">
      <c r="A899" s="4" t="s">
        <v>2830</v>
      </c>
      <c r="B899" s="4" t="s">
        <v>2831</v>
      </c>
      <c r="C899" s="4" t="s">
        <v>2832</v>
      </c>
      <c r="D899" s="4" t="s">
        <v>123</v>
      </c>
      <c r="E899" s="4" t="s">
        <v>2241</v>
      </c>
      <c r="F899" s="4" t="s">
        <v>192</v>
      </c>
      <c r="G899" s="4" t="s">
        <v>362</v>
      </c>
      <c r="H899" s="5" t="str">
        <f>HYPERLINK("https://www.airitibooks.com/Detail/Detail?PublicationID=P20200103043", "https://www.airitibooks.com/Detail/Detail?PublicationID=P20200103043")</f>
        <v>https://www.airitibooks.com/Detail/Detail?PublicationID=P20200103043</v>
      </c>
    </row>
    <row r="900" spans="1:8" ht="21" customHeight="1">
      <c r="A900" s="4" t="s">
        <v>2833</v>
      </c>
      <c r="B900" s="4" t="s">
        <v>2834</v>
      </c>
      <c r="C900" s="4" t="s">
        <v>1419</v>
      </c>
      <c r="D900" s="4" t="s">
        <v>2835</v>
      </c>
      <c r="E900" s="4" t="s">
        <v>406</v>
      </c>
      <c r="F900" s="4" t="s">
        <v>319</v>
      </c>
      <c r="G900" s="4" t="s">
        <v>320</v>
      </c>
      <c r="H900" s="5" t="str">
        <f>HYPERLINK("https://www.airitibooks.com/Detail/Detail?PublicationID=P20200103095", "https://www.airitibooks.com/Detail/Detail?PublicationID=P20200103095")</f>
        <v>https://www.airitibooks.com/Detail/Detail?PublicationID=P20200103095</v>
      </c>
    </row>
    <row r="901" spans="1:8" ht="21" customHeight="1">
      <c r="A901" s="4" t="s">
        <v>2836</v>
      </c>
      <c r="B901" s="4" t="s">
        <v>2837</v>
      </c>
      <c r="C901" s="4" t="s">
        <v>1419</v>
      </c>
      <c r="D901" s="4" t="s">
        <v>2835</v>
      </c>
      <c r="E901" s="4" t="s">
        <v>406</v>
      </c>
      <c r="F901" s="4" t="s">
        <v>319</v>
      </c>
      <c r="G901" s="4" t="s">
        <v>320</v>
      </c>
      <c r="H901" s="5" t="str">
        <f>HYPERLINK("https://www.airitibooks.com/Detail/Detail?PublicationID=P20200103096", "https://www.airitibooks.com/Detail/Detail?PublicationID=P20200103096")</f>
        <v>https://www.airitibooks.com/Detail/Detail?PublicationID=P20200103096</v>
      </c>
    </row>
    <row r="902" spans="1:8" ht="21" customHeight="1">
      <c r="A902" s="4" t="s">
        <v>2838</v>
      </c>
      <c r="B902" s="4" t="s">
        <v>2839</v>
      </c>
      <c r="C902" s="4" t="s">
        <v>2840</v>
      </c>
      <c r="D902" s="4" t="s">
        <v>2841</v>
      </c>
      <c r="E902" s="4" t="s">
        <v>406</v>
      </c>
      <c r="F902" s="4" t="s">
        <v>62</v>
      </c>
      <c r="G902" s="4" t="s">
        <v>171</v>
      </c>
      <c r="H902" s="5" t="str">
        <f>HYPERLINK("https://www.airitibooks.com/Detail/Detail?PublicationID=P20200103106", "https://www.airitibooks.com/Detail/Detail?PublicationID=P20200103106")</f>
        <v>https://www.airitibooks.com/Detail/Detail?PublicationID=P20200103106</v>
      </c>
    </row>
    <row r="903" spans="1:8" ht="21" customHeight="1">
      <c r="A903" s="4" t="s">
        <v>2842</v>
      </c>
      <c r="B903" s="4" t="s">
        <v>2843</v>
      </c>
      <c r="C903" s="4" t="s">
        <v>1391</v>
      </c>
      <c r="D903" s="4" t="s">
        <v>2844</v>
      </c>
      <c r="E903" s="4" t="s">
        <v>406</v>
      </c>
      <c r="F903" s="4" t="s">
        <v>226</v>
      </c>
      <c r="G903" s="4" t="s">
        <v>264</v>
      </c>
      <c r="H903" s="5" t="str">
        <f>HYPERLINK("https://www.airitibooks.com/Detail/Detail?PublicationID=P20200103169", "https://www.airitibooks.com/Detail/Detail?PublicationID=P20200103169")</f>
        <v>https://www.airitibooks.com/Detail/Detail?PublicationID=P20200103169</v>
      </c>
    </row>
    <row r="904" spans="1:8" ht="21" customHeight="1">
      <c r="A904" s="4" t="s">
        <v>2845</v>
      </c>
      <c r="B904" s="4" t="s">
        <v>2846</v>
      </c>
      <c r="C904" s="4" t="s">
        <v>2847</v>
      </c>
      <c r="D904" s="4" t="s">
        <v>2848</v>
      </c>
      <c r="E904" s="4" t="s">
        <v>406</v>
      </c>
      <c r="F904" s="4" t="s">
        <v>192</v>
      </c>
      <c r="G904" s="4" t="s">
        <v>235</v>
      </c>
      <c r="H904" s="5" t="str">
        <f>HYPERLINK("https://www.airitibooks.com/Detail/Detail?PublicationID=P20200103170", "https://www.airitibooks.com/Detail/Detail?PublicationID=P20200103170")</f>
        <v>https://www.airitibooks.com/Detail/Detail?PublicationID=P20200103170</v>
      </c>
    </row>
    <row r="905" spans="1:8" ht="21" customHeight="1">
      <c r="A905" s="4" t="s">
        <v>2849</v>
      </c>
      <c r="B905" s="4" t="s">
        <v>2850</v>
      </c>
      <c r="C905" s="4" t="s">
        <v>1391</v>
      </c>
      <c r="D905" s="4" t="s">
        <v>2851</v>
      </c>
      <c r="E905" s="4" t="s">
        <v>406</v>
      </c>
      <c r="F905" s="4" t="s">
        <v>226</v>
      </c>
      <c r="G905" s="4" t="s">
        <v>380</v>
      </c>
      <c r="H905" s="5" t="str">
        <f>HYPERLINK("https://www.airitibooks.com/Detail/Detail?PublicationID=P20200103174", "https://www.airitibooks.com/Detail/Detail?PublicationID=P20200103174")</f>
        <v>https://www.airitibooks.com/Detail/Detail?PublicationID=P20200103174</v>
      </c>
    </row>
    <row r="906" spans="1:8" ht="21" customHeight="1">
      <c r="A906" s="4" t="s">
        <v>2852</v>
      </c>
      <c r="B906" s="4" t="s">
        <v>2853</v>
      </c>
      <c r="C906" s="4" t="s">
        <v>1419</v>
      </c>
      <c r="D906" s="4" t="s">
        <v>2854</v>
      </c>
      <c r="E906" s="4" t="s">
        <v>406</v>
      </c>
      <c r="F906" s="4" t="s">
        <v>226</v>
      </c>
      <c r="G906" s="4" t="s">
        <v>489</v>
      </c>
      <c r="H906" s="5" t="str">
        <f>HYPERLINK("https://www.airitibooks.com/Detail/Detail?PublicationID=P20200103179", "https://www.airitibooks.com/Detail/Detail?PublicationID=P20200103179")</f>
        <v>https://www.airitibooks.com/Detail/Detail?PublicationID=P20200103179</v>
      </c>
    </row>
    <row r="907" spans="1:8" ht="21" customHeight="1">
      <c r="A907" s="4" t="s">
        <v>2855</v>
      </c>
      <c r="B907" s="4" t="s">
        <v>2856</v>
      </c>
      <c r="C907" s="4" t="s">
        <v>2857</v>
      </c>
      <c r="D907" s="4" t="s">
        <v>2858</v>
      </c>
      <c r="E907" s="4" t="s">
        <v>406</v>
      </c>
      <c r="F907" s="4" t="s">
        <v>62</v>
      </c>
      <c r="G907" s="4" t="s">
        <v>138</v>
      </c>
      <c r="H907" s="5" t="str">
        <f>HYPERLINK("https://www.airitibooks.com/Detail/Detail?PublicationID=P20200103184", "https://www.airitibooks.com/Detail/Detail?PublicationID=P20200103184")</f>
        <v>https://www.airitibooks.com/Detail/Detail?PublicationID=P20200103184</v>
      </c>
    </row>
    <row r="908" spans="1:8" ht="21" customHeight="1">
      <c r="A908" s="4" t="s">
        <v>2859</v>
      </c>
      <c r="B908" s="4" t="s">
        <v>2860</v>
      </c>
      <c r="C908" s="4" t="s">
        <v>1430</v>
      </c>
      <c r="D908" s="4" t="s">
        <v>2861</v>
      </c>
      <c r="E908" s="4" t="s">
        <v>406</v>
      </c>
      <c r="F908" s="4" t="s">
        <v>142</v>
      </c>
      <c r="G908" s="4" t="s">
        <v>167</v>
      </c>
      <c r="H908" s="5" t="str">
        <f>HYPERLINK("https://www.airitibooks.com/Detail/Detail?PublicationID=P20200103240", "https://www.airitibooks.com/Detail/Detail?PublicationID=P20200103240")</f>
        <v>https://www.airitibooks.com/Detail/Detail?PublicationID=P20200103240</v>
      </c>
    </row>
    <row r="909" spans="1:8" ht="21" customHeight="1">
      <c r="A909" s="4" t="s">
        <v>2862</v>
      </c>
      <c r="B909" s="4" t="s">
        <v>2863</v>
      </c>
      <c r="C909" s="4" t="s">
        <v>224</v>
      </c>
      <c r="D909" s="4" t="s">
        <v>2864</v>
      </c>
      <c r="E909" s="4" t="s">
        <v>406</v>
      </c>
      <c r="F909" s="4" t="s">
        <v>226</v>
      </c>
      <c r="G909" s="4" t="s">
        <v>260</v>
      </c>
      <c r="H909" s="5" t="str">
        <f>HYPERLINK("https://www.airitibooks.com/Detail/Detail?PublicationID=P20200103244", "https://www.airitibooks.com/Detail/Detail?PublicationID=P20200103244")</f>
        <v>https://www.airitibooks.com/Detail/Detail?PublicationID=P20200103244</v>
      </c>
    </row>
    <row r="910" spans="1:8" ht="21" customHeight="1">
      <c r="A910" s="4" t="s">
        <v>2865</v>
      </c>
      <c r="B910" s="4" t="s">
        <v>2866</v>
      </c>
      <c r="C910" s="4" t="s">
        <v>224</v>
      </c>
      <c r="D910" s="4" t="s">
        <v>2867</v>
      </c>
      <c r="E910" s="4" t="s">
        <v>406</v>
      </c>
      <c r="F910" s="4" t="s">
        <v>226</v>
      </c>
      <c r="G910" s="4" t="s">
        <v>46</v>
      </c>
      <c r="H910" s="5" t="str">
        <f>HYPERLINK("https://www.airitibooks.com/Detail/Detail?PublicationID=P20200103251", "https://www.airitibooks.com/Detail/Detail?PublicationID=P20200103251")</f>
        <v>https://www.airitibooks.com/Detail/Detail?PublicationID=P20200103251</v>
      </c>
    </row>
    <row r="911" spans="1:8" ht="21" customHeight="1">
      <c r="A911" s="4" t="s">
        <v>2868</v>
      </c>
      <c r="B911" s="4" t="s">
        <v>2869</v>
      </c>
      <c r="C911" s="4" t="s">
        <v>224</v>
      </c>
      <c r="D911" s="4" t="s">
        <v>2870</v>
      </c>
      <c r="E911" s="4" t="s">
        <v>406</v>
      </c>
      <c r="F911" s="4" t="s">
        <v>226</v>
      </c>
      <c r="G911" s="4" t="s">
        <v>260</v>
      </c>
      <c r="H911" s="5" t="str">
        <f>HYPERLINK("https://www.airitibooks.com/Detail/Detail?PublicationID=P20200103252", "https://www.airitibooks.com/Detail/Detail?PublicationID=P20200103252")</f>
        <v>https://www.airitibooks.com/Detail/Detail?PublicationID=P20200103252</v>
      </c>
    </row>
    <row r="912" spans="1:8" ht="21" customHeight="1">
      <c r="A912" s="4" t="s">
        <v>2871</v>
      </c>
      <c r="B912" s="4" t="s">
        <v>2872</v>
      </c>
      <c r="C912" s="4" t="s">
        <v>2873</v>
      </c>
      <c r="D912" s="4" t="s">
        <v>2874</v>
      </c>
      <c r="E912" s="4" t="s">
        <v>406</v>
      </c>
      <c r="F912" s="4" t="s">
        <v>226</v>
      </c>
      <c r="G912" s="4" t="s">
        <v>264</v>
      </c>
      <c r="H912" s="5" t="str">
        <f>HYPERLINK("https://www.airitibooks.com/Detail/Detail?PublicationID=P20200103345", "https://www.airitibooks.com/Detail/Detail?PublicationID=P20200103345")</f>
        <v>https://www.airitibooks.com/Detail/Detail?PublicationID=P20200103345</v>
      </c>
    </row>
    <row r="913" spans="1:8" ht="21" customHeight="1">
      <c r="A913" s="4" t="s">
        <v>2875</v>
      </c>
      <c r="B913" s="4" t="s">
        <v>2876</v>
      </c>
      <c r="C913" s="4" t="s">
        <v>2877</v>
      </c>
      <c r="D913" s="4" t="s">
        <v>2878</v>
      </c>
      <c r="E913" s="4" t="s">
        <v>406</v>
      </c>
      <c r="F913" s="4" t="s">
        <v>319</v>
      </c>
      <c r="G913" s="4" t="s">
        <v>628</v>
      </c>
      <c r="H913" s="5" t="str">
        <f>HYPERLINK("https://www.airitibooks.com/Detail/Detail?PublicationID=P20200110034", "https://www.airitibooks.com/Detail/Detail?PublicationID=P20200110034")</f>
        <v>https://www.airitibooks.com/Detail/Detail?PublicationID=P20200110034</v>
      </c>
    </row>
    <row r="914" spans="1:8" ht="21" customHeight="1">
      <c r="A914" s="4" t="s">
        <v>2879</v>
      </c>
      <c r="B914" s="4" t="s">
        <v>2880</v>
      </c>
      <c r="C914" s="4" t="s">
        <v>2881</v>
      </c>
      <c r="D914" s="4" t="s">
        <v>2882</v>
      </c>
      <c r="E914" s="4" t="s">
        <v>1545</v>
      </c>
      <c r="F914" s="4" t="s">
        <v>142</v>
      </c>
      <c r="G914" s="4" t="s">
        <v>580</v>
      </c>
      <c r="H914" s="5" t="str">
        <f>HYPERLINK("https://www.airitibooks.com/Detail/Detail?PublicationID=P20200110098", "https://www.airitibooks.com/Detail/Detail?PublicationID=P20200110098")</f>
        <v>https://www.airitibooks.com/Detail/Detail?PublicationID=P20200110098</v>
      </c>
    </row>
    <row r="915" spans="1:8" ht="21" customHeight="1">
      <c r="A915" s="4" t="s">
        <v>2883</v>
      </c>
      <c r="B915" s="4" t="s">
        <v>2884</v>
      </c>
      <c r="C915" s="4" t="s">
        <v>1270</v>
      </c>
      <c r="D915" s="4" t="s">
        <v>2885</v>
      </c>
      <c r="E915" s="4" t="s">
        <v>220</v>
      </c>
      <c r="F915" s="4" t="s">
        <v>62</v>
      </c>
      <c r="G915" s="4" t="s">
        <v>171</v>
      </c>
      <c r="H915" s="5" t="str">
        <f>HYPERLINK("https://www.airitibooks.com/Detail/Detail?PublicationID=P20200110100", "https://www.airitibooks.com/Detail/Detail?PublicationID=P20200110100")</f>
        <v>https://www.airitibooks.com/Detail/Detail?PublicationID=P20200110100</v>
      </c>
    </row>
    <row r="916" spans="1:8" ht="21" customHeight="1">
      <c r="A916" s="4" t="s">
        <v>2886</v>
      </c>
      <c r="B916" s="4" t="s">
        <v>2887</v>
      </c>
      <c r="C916" s="4" t="s">
        <v>1439</v>
      </c>
      <c r="D916" s="4" t="s">
        <v>2888</v>
      </c>
      <c r="E916" s="4" t="s">
        <v>406</v>
      </c>
      <c r="F916" s="4" t="s">
        <v>226</v>
      </c>
      <c r="G916" s="4" t="s">
        <v>842</v>
      </c>
      <c r="H916" s="5" t="str">
        <f>HYPERLINK("https://www.airitibooks.com/Detail/Detail?PublicationID=P20200110117", "https://www.airitibooks.com/Detail/Detail?PublicationID=P20200110117")</f>
        <v>https://www.airitibooks.com/Detail/Detail?PublicationID=P20200110117</v>
      </c>
    </row>
    <row r="917" spans="1:8" ht="21" customHeight="1">
      <c r="A917" s="4" t="s">
        <v>2889</v>
      </c>
      <c r="B917" s="4" t="s">
        <v>2890</v>
      </c>
      <c r="C917" s="4" t="s">
        <v>2891</v>
      </c>
      <c r="D917" s="4" t="s">
        <v>2892</v>
      </c>
      <c r="E917" s="4" t="s">
        <v>406</v>
      </c>
      <c r="F917" s="4" t="s">
        <v>142</v>
      </c>
      <c r="G917" s="4" t="s">
        <v>1979</v>
      </c>
      <c r="H917" s="5" t="str">
        <f>HYPERLINK("https://www.airitibooks.com/Detail/Detail?PublicationID=P20200110121", "https://www.airitibooks.com/Detail/Detail?PublicationID=P20200110121")</f>
        <v>https://www.airitibooks.com/Detail/Detail?PublicationID=P20200110121</v>
      </c>
    </row>
    <row r="918" spans="1:8" ht="21" customHeight="1">
      <c r="A918" s="4" t="s">
        <v>2893</v>
      </c>
      <c r="B918" s="4" t="s">
        <v>2894</v>
      </c>
      <c r="C918" s="4" t="s">
        <v>1508</v>
      </c>
      <c r="D918" s="4" t="s">
        <v>2895</v>
      </c>
      <c r="E918" s="4" t="s">
        <v>220</v>
      </c>
      <c r="F918" s="4" t="s">
        <v>226</v>
      </c>
      <c r="G918" s="4" t="s">
        <v>227</v>
      </c>
      <c r="H918" s="5" t="str">
        <f>HYPERLINK("https://www.airitibooks.com/Detail/Detail?PublicationID=P20200110162", "https://www.airitibooks.com/Detail/Detail?PublicationID=P20200110162")</f>
        <v>https://www.airitibooks.com/Detail/Detail?PublicationID=P20200110162</v>
      </c>
    </row>
    <row r="919" spans="1:8" ht="21" customHeight="1">
      <c r="A919" s="4" t="s">
        <v>2896</v>
      </c>
      <c r="B919" s="4" t="s">
        <v>2897</v>
      </c>
      <c r="C919" s="4" t="s">
        <v>583</v>
      </c>
      <c r="D919" s="4" t="s">
        <v>2898</v>
      </c>
      <c r="E919" s="4" t="s">
        <v>220</v>
      </c>
      <c r="F919" s="4" t="s">
        <v>153</v>
      </c>
      <c r="G919" s="4" t="s">
        <v>154</v>
      </c>
      <c r="H919" s="5" t="str">
        <f>HYPERLINK("https://www.airitibooks.com/Detail/Detail?PublicationID=P20200110219", "https://www.airitibooks.com/Detail/Detail?PublicationID=P20200110219")</f>
        <v>https://www.airitibooks.com/Detail/Detail?PublicationID=P20200110219</v>
      </c>
    </row>
    <row r="920" spans="1:8" ht="21" customHeight="1">
      <c r="A920" s="4" t="s">
        <v>2899</v>
      </c>
      <c r="B920" s="4" t="s">
        <v>2900</v>
      </c>
      <c r="C920" s="4" t="s">
        <v>583</v>
      </c>
      <c r="D920" s="4" t="s">
        <v>2901</v>
      </c>
      <c r="E920" s="4" t="s">
        <v>406</v>
      </c>
      <c r="F920" s="4" t="s">
        <v>226</v>
      </c>
      <c r="G920" s="4" t="s">
        <v>380</v>
      </c>
      <c r="H920" s="5" t="str">
        <f>HYPERLINK("https://www.airitibooks.com/Detail/Detail?PublicationID=P20200110239", "https://www.airitibooks.com/Detail/Detail?PublicationID=P20200110239")</f>
        <v>https://www.airitibooks.com/Detail/Detail?PublicationID=P20200110239</v>
      </c>
    </row>
    <row r="921" spans="1:8" ht="21" customHeight="1">
      <c r="A921" s="4" t="s">
        <v>2902</v>
      </c>
      <c r="B921" s="4" t="s">
        <v>2903</v>
      </c>
      <c r="C921" s="4" t="s">
        <v>2904</v>
      </c>
      <c r="D921" s="4" t="s">
        <v>2905</v>
      </c>
      <c r="E921" s="4" t="s">
        <v>220</v>
      </c>
      <c r="F921" s="4" t="s">
        <v>62</v>
      </c>
      <c r="G921" s="4" t="s">
        <v>171</v>
      </c>
      <c r="H921" s="5" t="str">
        <f>HYPERLINK("https://www.airitibooks.com/Detail/Detail?PublicationID=P20200110351", "https://www.airitibooks.com/Detail/Detail?PublicationID=P20200110351")</f>
        <v>https://www.airitibooks.com/Detail/Detail?PublicationID=P20200110351</v>
      </c>
    </row>
    <row r="922" spans="1:8" ht="21" customHeight="1">
      <c r="A922" s="4" t="s">
        <v>2906</v>
      </c>
      <c r="B922" s="4" t="s">
        <v>2907</v>
      </c>
      <c r="C922" s="4" t="s">
        <v>2908</v>
      </c>
      <c r="D922" s="4" t="s">
        <v>2909</v>
      </c>
      <c r="E922" s="4" t="s">
        <v>127</v>
      </c>
      <c r="F922" s="4" t="s">
        <v>62</v>
      </c>
      <c r="G922" s="4" t="s">
        <v>171</v>
      </c>
      <c r="H922" s="5" t="str">
        <f>HYPERLINK("https://www.airitibooks.com/Detail/Detail?PublicationID=P20200117007", "https://www.airitibooks.com/Detail/Detail?PublicationID=P20200117007")</f>
        <v>https://www.airitibooks.com/Detail/Detail?PublicationID=P20200117007</v>
      </c>
    </row>
    <row r="923" spans="1:8" ht="21" customHeight="1">
      <c r="A923" s="4" t="s">
        <v>2910</v>
      </c>
      <c r="B923" s="4" t="s">
        <v>2911</v>
      </c>
      <c r="C923" s="4" t="s">
        <v>2908</v>
      </c>
      <c r="D923" s="4" t="s">
        <v>2912</v>
      </c>
      <c r="E923" s="4" t="s">
        <v>127</v>
      </c>
      <c r="F923" s="4" t="s">
        <v>62</v>
      </c>
      <c r="G923" s="4" t="s">
        <v>171</v>
      </c>
      <c r="H923" s="5" t="str">
        <f>HYPERLINK("https://www.airitibooks.com/Detail/Detail?PublicationID=P20200117009", "https://www.airitibooks.com/Detail/Detail?PublicationID=P20200117009")</f>
        <v>https://www.airitibooks.com/Detail/Detail?PublicationID=P20200117009</v>
      </c>
    </row>
    <row r="924" spans="1:8" ht="21" customHeight="1">
      <c r="A924" s="4" t="s">
        <v>2913</v>
      </c>
      <c r="B924" s="4" t="s">
        <v>2914</v>
      </c>
      <c r="C924" s="4" t="s">
        <v>2908</v>
      </c>
      <c r="D924" s="4" t="s">
        <v>123</v>
      </c>
      <c r="E924" s="4" t="s">
        <v>127</v>
      </c>
      <c r="F924" s="4" t="s">
        <v>62</v>
      </c>
      <c r="G924" s="4" t="s">
        <v>171</v>
      </c>
      <c r="H924" s="5" t="str">
        <f>HYPERLINK("https://www.airitibooks.com/Detail/Detail?PublicationID=P20200117010", "https://www.airitibooks.com/Detail/Detail?PublicationID=P20200117010")</f>
        <v>https://www.airitibooks.com/Detail/Detail?PublicationID=P20200117010</v>
      </c>
    </row>
    <row r="925" spans="1:8" ht="21" customHeight="1">
      <c r="A925" s="4" t="s">
        <v>2915</v>
      </c>
      <c r="B925" s="4" t="s">
        <v>2916</v>
      </c>
      <c r="C925" s="4" t="s">
        <v>203</v>
      </c>
      <c r="D925" s="4" t="s">
        <v>2917</v>
      </c>
      <c r="E925" s="4" t="s">
        <v>406</v>
      </c>
      <c r="F925" s="4" t="s">
        <v>142</v>
      </c>
      <c r="G925" s="4" t="s">
        <v>580</v>
      </c>
      <c r="H925" s="5" t="str">
        <f>HYPERLINK("https://www.airitibooks.com/Detail/Detail?PublicationID=P20200117012", "https://www.airitibooks.com/Detail/Detail?PublicationID=P20200117012")</f>
        <v>https://www.airitibooks.com/Detail/Detail?PublicationID=P20200117012</v>
      </c>
    </row>
    <row r="926" spans="1:8" ht="21" customHeight="1">
      <c r="A926" s="4" t="s">
        <v>2918</v>
      </c>
      <c r="B926" s="4" t="s">
        <v>2919</v>
      </c>
      <c r="C926" s="4" t="s">
        <v>1838</v>
      </c>
      <c r="D926" s="4" t="s">
        <v>1839</v>
      </c>
      <c r="E926" s="4" t="s">
        <v>406</v>
      </c>
      <c r="F926" s="4" t="s">
        <v>62</v>
      </c>
      <c r="G926" s="4" t="s">
        <v>171</v>
      </c>
      <c r="H926" s="5" t="str">
        <f>HYPERLINK("https://www.airitibooks.com/Detail/Detail?PublicationID=P20200117033", "https://www.airitibooks.com/Detail/Detail?PublicationID=P20200117033")</f>
        <v>https://www.airitibooks.com/Detail/Detail?PublicationID=P20200117033</v>
      </c>
    </row>
    <row r="927" spans="1:8" ht="21" customHeight="1">
      <c r="A927" s="4" t="s">
        <v>2920</v>
      </c>
      <c r="B927" s="4" t="s">
        <v>2921</v>
      </c>
      <c r="C927" s="4" t="s">
        <v>335</v>
      </c>
      <c r="D927" s="4" t="s">
        <v>2922</v>
      </c>
      <c r="E927" s="4" t="s">
        <v>406</v>
      </c>
      <c r="F927" s="4" t="s">
        <v>62</v>
      </c>
      <c r="G927" s="4" t="s">
        <v>216</v>
      </c>
      <c r="H927" s="5" t="str">
        <f>HYPERLINK("https://www.airitibooks.com/Detail/Detail?PublicationID=P20200117050", "https://www.airitibooks.com/Detail/Detail?PublicationID=P20200117050")</f>
        <v>https://www.airitibooks.com/Detail/Detail?PublicationID=P20200117050</v>
      </c>
    </row>
    <row r="928" spans="1:8" ht="21" customHeight="1">
      <c r="A928" s="4" t="s">
        <v>2923</v>
      </c>
      <c r="B928" s="4" t="s">
        <v>2924</v>
      </c>
      <c r="C928" s="4" t="s">
        <v>335</v>
      </c>
      <c r="D928" s="4" t="s">
        <v>2925</v>
      </c>
      <c r="E928" s="4" t="s">
        <v>406</v>
      </c>
      <c r="F928" s="4" t="s">
        <v>62</v>
      </c>
      <c r="G928" s="4" t="s">
        <v>216</v>
      </c>
      <c r="H928" s="5" t="str">
        <f>HYPERLINK("https://www.airitibooks.com/Detail/Detail?PublicationID=P20200117061", "https://www.airitibooks.com/Detail/Detail?PublicationID=P20200117061")</f>
        <v>https://www.airitibooks.com/Detail/Detail?PublicationID=P20200117061</v>
      </c>
    </row>
    <row r="929" spans="1:8" ht="21" customHeight="1">
      <c r="A929" s="4" t="s">
        <v>2926</v>
      </c>
      <c r="B929" s="4" t="s">
        <v>2927</v>
      </c>
      <c r="C929" s="4" t="s">
        <v>1477</v>
      </c>
      <c r="D929" s="4" t="s">
        <v>2928</v>
      </c>
      <c r="E929" s="4" t="s">
        <v>406</v>
      </c>
      <c r="F929" s="4" t="s">
        <v>62</v>
      </c>
      <c r="G929" s="4" t="s">
        <v>216</v>
      </c>
      <c r="H929" s="5" t="str">
        <f>HYPERLINK("https://www.airitibooks.com/Detail/Detail?PublicationID=P20200117070", "https://www.airitibooks.com/Detail/Detail?PublicationID=P20200117070")</f>
        <v>https://www.airitibooks.com/Detail/Detail?PublicationID=P20200117070</v>
      </c>
    </row>
    <row r="930" spans="1:8" ht="21" customHeight="1">
      <c r="A930" s="4" t="s">
        <v>2929</v>
      </c>
      <c r="B930" s="4" t="s">
        <v>2930</v>
      </c>
      <c r="C930" s="4" t="s">
        <v>335</v>
      </c>
      <c r="D930" s="4" t="s">
        <v>2931</v>
      </c>
      <c r="E930" s="4" t="s">
        <v>406</v>
      </c>
      <c r="F930" s="4" t="s">
        <v>62</v>
      </c>
      <c r="G930" s="4" t="s">
        <v>138</v>
      </c>
      <c r="H930" s="5" t="str">
        <f>HYPERLINK("https://www.airitibooks.com/Detail/Detail?PublicationID=P20200117078", "https://www.airitibooks.com/Detail/Detail?PublicationID=P20200117078")</f>
        <v>https://www.airitibooks.com/Detail/Detail?PublicationID=P20200117078</v>
      </c>
    </row>
    <row r="931" spans="1:8" ht="21" customHeight="1">
      <c r="A931" s="4" t="s">
        <v>2932</v>
      </c>
      <c r="B931" s="4" t="s">
        <v>2933</v>
      </c>
      <c r="C931" s="4" t="s">
        <v>2934</v>
      </c>
      <c r="D931" s="4" t="s">
        <v>2935</v>
      </c>
      <c r="E931" s="4" t="s">
        <v>220</v>
      </c>
      <c r="F931" s="4" t="s">
        <v>142</v>
      </c>
      <c r="G931" s="4" t="s">
        <v>167</v>
      </c>
      <c r="H931" s="5" t="str">
        <f>HYPERLINK("https://www.airitibooks.com/Detail/Detail?PublicationID=P20200117089", "https://www.airitibooks.com/Detail/Detail?PublicationID=P20200117089")</f>
        <v>https://www.airitibooks.com/Detail/Detail?PublicationID=P20200117089</v>
      </c>
    </row>
    <row r="932" spans="1:8" ht="21" customHeight="1">
      <c r="A932" s="4" t="s">
        <v>2936</v>
      </c>
      <c r="B932" s="4" t="s">
        <v>2937</v>
      </c>
      <c r="C932" s="4" t="s">
        <v>65</v>
      </c>
      <c r="D932" s="4" t="s">
        <v>2938</v>
      </c>
      <c r="E932" s="4" t="s">
        <v>220</v>
      </c>
      <c r="F932" s="4" t="s">
        <v>142</v>
      </c>
      <c r="G932" s="4" t="s">
        <v>387</v>
      </c>
      <c r="H932" s="5" t="str">
        <f>HYPERLINK("https://www.airitibooks.com/Detail/Detail?PublicationID=P20200117122", "https://www.airitibooks.com/Detail/Detail?PublicationID=P20200117122")</f>
        <v>https://www.airitibooks.com/Detail/Detail?PublicationID=P20200117122</v>
      </c>
    </row>
    <row r="933" spans="1:8" ht="21" customHeight="1">
      <c r="A933" s="4" t="s">
        <v>2939</v>
      </c>
      <c r="B933" s="4" t="s">
        <v>2940</v>
      </c>
      <c r="C933" s="4" t="s">
        <v>65</v>
      </c>
      <c r="D933" s="4" t="s">
        <v>1501</v>
      </c>
      <c r="E933" s="4" t="s">
        <v>220</v>
      </c>
      <c r="F933" s="4" t="s">
        <v>142</v>
      </c>
      <c r="G933" s="4" t="s">
        <v>167</v>
      </c>
      <c r="H933" s="5" t="str">
        <f>HYPERLINK("https://www.airitibooks.com/Detail/Detail?PublicationID=P20200117169", "https://www.airitibooks.com/Detail/Detail?PublicationID=P20200117169")</f>
        <v>https://www.airitibooks.com/Detail/Detail?PublicationID=P20200117169</v>
      </c>
    </row>
    <row r="934" spans="1:8" ht="21" customHeight="1">
      <c r="A934" s="4" t="s">
        <v>2941</v>
      </c>
      <c r="B934" s="4" t="s">
        <v>2942</v>
      </c>
      <c r="C934" s="4" t="s">
        <v>65</v>
      </c>
      <c r="D934" s="4" t="s">
        <v>2943</v>
      </c>
      <c r="E934" s="4" t="s">
        <v>220</v>
      </c>
      <c r="F934" s="4" t="s">
        <v>142</v>
      </c>
      <c r="G934" s="4" t="s">
        <v>387</v>
      </c>
      <c r="H934" s="5" t="str">
        <f>HYPERLINK("https://www.airitibooks.com/Detail/Detail?PublicationID=P20200117171", "https://www.airitibooks.com/Detail/Detail?PublicationID=P20200117171")</f>
        <v>https://www.airitibooks.com/Detail/Detail?PublicationID=P20200117171</v>
      </c>
    </row>
    <row r="935" spans="1:8" ht="21" customHeight="1">
      <c r="A935" s="4" t="s">
        <v>2944</v>
      </c>
      <c r="B935" s="4" t="s">
        <v>2945</v>
      </c>
      <c r="C935" s="4" t="s">
        <v>65</v>
      </c>
      <c r="D935" s="4" t="s">
        <v>1501</v>
      </c>
      <c r="E935" s="4" t="s">
        <v>220</v>
      </c>
      <c r="F935" s="4" t="s">
        <v>142</v>
      </c>
      <c r="G935" s="4" t="s">
        <v>167</v>
      </c>
      <c r="H935" s="5" t="str">
        <f>HYPERLINK("https://www.airitibooks.com/Detail/Detail?PublicationID=P20200117181", "https://www.airitibooks.com/Detail/Detail?PublicationID=P20200117181")</f>
        <v>https://www.airitibooks.com/Detail/Detail?PublicationID=P20200117181</v>
      </c>
    </row>
    <row r="936" spans="1:8" ht="21" customHeight="1">
      <c r="A936" s="4" t="s">
        <v>2946</v>
      </c>
      <c r="B936" s="4" t="s">
        <v>2947</v>
      </c>
      <c r="C936" s="4" t="s">
        <v>190</v>
      </c>
      <c r="D936" s="4" t="s">
        <v>123</v>
      </c>
      <c r="E936" s="4" t="s">
        <v>220</v>
      </c>
      <c r="F936" s="4" t="s">
        <v>62</v>
      </c>
      <c r="G936" s="4" t="s">
        <v>171</v>
      </c>
      <c r="H936" s="5" t="str">
        <f>HYPERLINK("https://www.airitibooks.com/Detail/Detail?PublicationID=P20200117192", "https://www.airitibooks.com/Detail/Detail?PublicationID=P20200117192")</f>
        <v>https://www.airitibooks.com/Detail/Detail?PublicationID=P20200117192</v>
      </c>
    </row>
    <row r="937" spans="1:8" ht="21" customHeight="1">
      <c r="A937" s="4" t="s">
        <v>2948</v>
      </c>
      <c r="B937" s="4" t="s">
        <v>2949</v>
      </c>
      <c r="C937" s="4" t="s">
        <v>190</v>
      </c>
      <c r="D937" s="4" t="s">
        <v>2950</v>
      </c>
      <c r="E937" s="4" t="s">
        <v>406</v>
      </c>
      <c r="F937" s="4" t="s">
        <v>133</v>
      </c>
      <c r="G937" s="4" t="s">
        <v>133</v>
      </c>
      <c r="H937" s="5" t="str">
        <f>HYPERLINK("https://www.airitibooks.com/Detail/Detail?PublicationID=P20200117193", "https://www.airitibooks.com/Detail/Detail?PublicationID=P20200117193")</f>
        <v>https://www.airitibooks.com/Detail/Detail?PublicationID=P20200117193</v>
      </c>
    </row>
    <row r="938" spans="1:8" ht="21" customHeight="1">
      <c r="A938" s="4" t="s">
        <v>2951</v>
      </c>
      <c r="B938" s="4" t="s">
        <v>2952</v>
      </c>
      <c r="C938" s="4" t="s">
        <v>2953</v>
      </c>
      <c r="D938" s="4" t="s">
        <v>2954</v>
      </c>
      <c r="E938" s="4" t="s">
        <v>220</v>
      </c>
      <c r="F938" s="4" t="s">
        <v>142</v>
      </c>
      <c r="G938" s="4" t="s">
        <v>167</v>
      </c>
      <c r="H938" s="5" t="str">
        <f>HYPERLINK("https://www.airitibooks.com/Detail/Detail?PublicationID=P20200117254", "https://www.airitibooks.com/Detail/Detail?PublicationID=P20200117254")</f>
        <v>https://www.airitibooks.com/Detail/Detail?PublicationID=P20200117254</v>
      </c>
    </row>
    <row r="939" spans="1:8" ht="21" customHeight="1">
      <c r="A939" s="4" t="s">
        <v>2955</v>
      </c>
      <c r="B939" s="4" t="s">
        <v>2956</v>
      </c>
      <c r="C939" s="4" t="s">
        <v>2824</v>
      </c>
      <c r="D939" s="4" t="s">
        <v>2957</v>
      </c>
      <c r="E939" s="4" t="s">
        <v>220</v>
      </c>
      <c r="F939" s="4" t="s">
        <v>153</v>
      </c>
      <c r="G939" s="4" t="s">
        <v>154</v>
      </c>
      <c r="H939" s="5" t="str">
        <f>HYPERLINK("https://www.airitibooks.com/Detail/Detail?PublicationID=P20200117260", "https://www.airitibooks.com/Detail/Detail?PublicationID=P20200117260")</f>
        <v>https://www.airitibooks.com/Detail/Detail?PublicationID=P20200117260</v>
      </c>
    </row>
    <row r="940" spans="1:8" ht="21" customHeight="1">
      <c r="A940" s="4" t="s">
        <v>2958</v>
      </c>
      <c r="B940" s="4" t="s">
        <v>2959</v>
      </c>
      <c r="C940" s="4" t="s">
        <v>2824</v>
      </c>
      <c r="D940" s="4" t="s">
        <v>2960</v>
      </c>
      <c r="E940" s="4" t="s">
        <v>406</v>
      </c>
      <c r="F940" s="4" t="s">
        <v>133</v>
      </c>
      <c r="G940" s="4" t="s">
        <v>2961</v>
      </c>
      <c r="H940" s="5" t="str">
        <f>HYPERLINK("https://www.airitibooks.com/Detail/Detail?PublicationID=P20200117265", "https://www.airitibooks.com/Detail/Detail?PublicationID=P20200117265")</f>
        <v>https://www.airitibooks.com/Detail/Detail?PublicationID=P20200117265</v>
      </c>
    </row>
    <row r="941" spans="1:8" ht="21" customHeight="1">
      <c r="A941" s="4" t="s">
        <v>2962</v>
      </c>
      <c r="B941" s="4" t="s">
        <v>2963</v>
      </c>
      <c r="C941" s="4" t="s">
        <v>2964</v>
      </c>
      <c r="D941" s="4" t="s">
        <v>2965</v>
      </c>
      <c r="E941" s="4" t="s">
        <v>220</v>
      </c>
      <c r="F941" s="4" t="s">
        <v>142</v>
      </c>
      <c r="G941" s="4" t="s">
        <v>159</v>
      </c>
      <c r="H941" s="5" t="str">
        <f>HYPERLINK("https://www.airitibooks.com/Detail/Detail?PublicationID=P20200117270", "https://www.airitibooks.com/Detail/Detail?PublicationID=P20200117270")</f>
        <v>https://www.airitibooks.com/Detail/Detail?PublicationID=P20200117270</v>
      </c>
    </row>
    <row r="942" spans="1:8" ht="21" customHeight="1">
      <c r="A942" s="4" t="s">
        <v>2966</v>
      </c>
      <c r="B942" s="4" t="s">
        <v>2967</v>
      </c>
      <c r="C942" s="4" t="s">
        <v>2964</v>
      </c>
      <c r="D942" s="4" t="s">
        <v>2965</v>
      </c>
      <c r="E942" s="4" t="s">
        <v>220</v>
      </c>
      <c r="F942" s="4" t="s">
        <v>142</v>
      </c>
      <c r="G942" s="4" t="s">
        <v>159</v>
      </c>
      <c r="H942" s="5" t="str">
        <f>HYPERLINK("https://www.airitibooks.com/Detail/Detail?PublicationID=P20200117271", "https://www.airitibooks.com/Detail/Detail?PublicationID=P20200117271")</f>
        <v>https://www.airitibooks.com/Detail/Detail?PublicationID=P20200117271</v>
      </c>
    </row>
    <row r="943" spans="1:8" ht="21" customHeight="1">
      <c r="A943" s="4" t="s">
        <v>2968</v>
      </c>
      <c r="B943" s="4" t="s">
        <v>2969</v>
      </c>
      <c r="C943" s="4" t="s">
        <v>1525</v>
      </c>
      <c r="D943" s="4" t="s">
        <v>2970</v>
      </c>
      <c r="E943" s="4" t="s">
        <v>220</v>
      </c>
      <c r="F943" s="4" t="s">
        <v>142</v>
      </c>
      <c r="G943" s="4" t="s">
        <v>167</v>
      </c>
      <c r="H943" s="5" t="str">
        <f>HYPERLINK("https://www.airitibooks.com/Detail/Detail?PublicationID=P20200131016", "https://www.airitibooks.com/Detail/Detail?PublicationID=P20200131016")</f>
        <v>https://www.airitibooks.com/Detail/Detail?PublicationID=P20200131016</v>
      </c>
    </row>
    <row r="944" spans="1:8" ht="21" customHeight="1">
      <c r="A944" s="4" t="s">
        <v>2971</v>
      </c>
      <c r="B944" s="4" t="s">
        <v>2972</v>
      </c>
      <c r="C944" s="4" t="s">
        <v>1504</v>
      </c>
      <c r="D944" s="4" t="s">
        <v>2973</v>
      </c>
      <c r="E944" s="4" t="s">
        <v>220</v>
      </c>
      <c r="F944" s="4" t="s">
        <v>142</v>
      </c>
      <c r="G944" s="4" t="s">
        <v>167</v>
      </c>
      <c r="H944" s="5" t="str">
        <f>HYPERLINK("https://www.airitibooks.com/Detail/Detail?PublicationID=P20200131021", "https://www.airitibooks.com/Detail/Detail?PublicationID=P20200131021")</f>
        <v>https://www.airitibooks.com/Detail/Detail?PublicationID=P20200131021</v>
      </c>
    </row>
    <row r="945" spans="1:8" ht="21" customHeight="1">
      <c r="A945" s="4" t="s">
        <v>2974</v>
      </c>
      <c r="B945" s="4" t="s">
        <v>2975</v>
      </c>
      <c r="C945" s="4" t="s">
        <v>1525</v>
      </c>
      <c r="D945" s="4" t="s">
        <v>2976</v>
      </c>
      <c r="E945" s="4" t="s">
        <v>220</v>
      </c>
      <c r="F945" s="4" t="s">
        <v>142</v>
      </c>
      <c r="G945" s="4" t="s">
        <v>387</v>
      </c>
      <c r="H945" s="5" t="str">
        <f>HYPERLINK("https://www.airitibooks.com/Detail/Detail?PublicationID=P20200131080", "https://www.airitibooks.com/Detail/Detail?PublicationID=P20200131080")</f>
        <v>https://www.airitibooks.com/Detail/Detail?PublicationID=P20200131080</v>
      </c>
    </row>
    <row r="946" spans="1:8" ht="21" customHeight="1">
      <c r="A946" s="4" t="s">
        <v>2977</v>
      </c>
      <c r="B946" s="4" t="s">
        <v>2978</v>
      </c>
      <c r="C946" s="4" t="s">
        <v>1525</v>
      </c>
      <c r="D946" s="4" t="s">
        <v>2979</v>
      </c>
      <c r="E946" s="4" t="s">
        <v>406</v>
      </c>
      <c r="F946" s="4" t="s">
        <v>142</v>
      </c>
      <c r="G946" s="4" t="s">
        <v>167</v>
      </c>
      <c r="H946" s="5" t="str">
        <f>HYPERLINK("https://www.airitibooks.com/Detail/Detail?PublicationID=P20200131175", "https://www.airitibooks.com/Detail/Detail?PublicationID=P20200131175")</f>
        <v>https://www.airitibooks.com/Detail/Detail?PublicationID=P20200131175</v>
      </c>
    </row>
    <row r="947" spans="1:8" ht="21" customHeight="1">
      <c r="A947" s="4" t="s">
        <v>2980</v>
      </c>
      <c r="B947" s="4" t="s">
        <v>2981</v>
      </c>
      <c r="C947" s="4" t="s">
        <v>199</v>
      </c>
      <c r="D947" s="4" t="s">
        <v>2982</v>
      </c>
      <c r="E947" s="4" t="s">
        <v>406</v>
      </c>
      <c r="F947" s="4" t="s">
        <v>142</v>
      </c>
      <c r="G947" s="4" t="s">
        <v>325</v>
      </c>
      <c r="H947" s="5" t="str">
        <f>HYPERLINK("https://www.airitibooks.com/Detail/Detail?PublicationID=P20200131206", "https://www.airitibooks.com/Detail/Detail?PublicationID=P20200131206")</f>
        <v>https://www.airitibooks.com/Detail/Detail?PublicationID=P20200131206</v>
      </c>
    </row>
    <row r="948" spans="1:8" ht="21" customHeight="1">
      <c r="A948" s="4" t="s">
        <v>2983</v>
      </c>
      <c r="B948" s="4" t="s">
        <v>2984</v>
      </c>
      <c r="C948" s="4" t="s">
        <v>1525</v>
      </c>
      <c r="D948" s="4" t="s">
        <v>2985</v>
      </c>
      <c r="E948" s="4" t="s">
        <v>406</v>
      </c>
      <c r="F948" s="4" t="s">
        <v>142</v>
      </c>
      <c r="G948" s="4" t="s">
        <v>167</v>
      </c>
      <c r="H948" s="5" t="str">
        <f>HYPERLINK("https://www.airitibooks.com/Detail/Detail?PublicationID=P20200131215", "https://www.airitibooks.com/Detail/Detail?PublicationID=P20200131215")</f>
        <v>https://www.airitibooks.com/Detail/Detail?PublicationID=P20200131215</v>
      </c>
    </row>
    <row r="949" spans="1:8" ht="21" customHeight="1">
      <c r="A949" s="4" t="s">
        <v>2986</v>
      </c>
      <c r="B949" s="4" t="s">
        <v>2987</v>
      </c>
      <c r="C949" s="4" t="s">
        <v>335</v>
      </c>
      <c r="D949" s="4" t="s">
        <v>2988</v>
      </c>
      <c r="E949" s="4" t="s">
        <v>406</v>
      </c>
      <c r="F949" s="4" t="s">
        <v>62</v>
      </c>
      <c r="G949" s="4" t="s">
        <v>216</v>
      </c>
      <c r="H949" s="5" t="str">
        <f>HYPERLINK("https://www.airitibooks.com/Detail/Detail?PublicationID=P20200131229", "https://www.airitibooks.com/Detail/Detail?PublicationID=P20200131229")</f>
        <v>https://www.airitibooks.com/Detail/Detail?PublicationID=P20200131229</v>
      </c>
    </row>
    <row r="950" spans="1:8" ht="21" customHeight="1">
      <c r="A950" s="4" t="s">
        <v>2989</v>
      </c>
      <c r="B950" s="4" t="s">
        <v>2990</v>
      </c>
      <c r="C950" s="4" t="s">
        <v>1477</v>
      </c>
      <c r="D950" s="4" t="s">
        <v>1541</v>
      </c>
      <c r="E950" s="4" t="s">
        <v>406</v>
      </c>
      <c r="F950" s="4" t="s">
        <v>62</v>
      </c>
      <c r="G950" s="4" t="s">
        <v>216</v>
      </c>
      <c r="H950" s="5" t="str">
        <f>HYPERLINK("https://www.airitibooks.com/Detail/Detail?PublicationID=P20200131232", "https://www.airitibooks.com/Detail/Detail?PublicationID=P20200131232")</f>
        <v>https://www.airitibooks.com/Detail/Detail?PublicationID=P20200131232</v>
      </c>
    </row>
    <row r="951" spans="1:8" ht="21" customHeight="1">
      <c r="A951" s="4" t="s">
        <v>2991</v>
      </c>
      <c r="B951" s="4" t="s">
        <v>2992</v>
      </c>
      <c r="C951" s="4" t="s">
        <v>335</v>
      </c>
      <c r="D951" s="4" t="s">
        <v>2993</v>
      </c>
      <c r="E951" s="4" t="s">
        <v>406</v>
      </c>
      <c r="F951" s="4" t="s">
        <v>62</v>
      </c>
      <c r="G951" s="4" t="s">
        <v>216</v>
      </c>
      <c r="H951" s="5" t="str">
        <f>HYPERLINK("https://www.airitibooks.com/Detail/Detail?PublicationID=P20200131237", "https://www.airitibooks.com/Detail/Detail?PublicationID=P20200131237")</f>
        <v>https://www.airitibooks.com/Detail/Detail?PublicationID=P20200131237</v>
      </c>
    </row>
    <row r="952" spans="1:8" ht="21" customHeight="1">
      <c r="A952" s="4" t="s">
        <v>2994</v>
      </c>
      <c r="B952" s="4" t="s">
        <v>2995</v>
      </c>
      <c r="C952" s="4" t="s">
        <v>1032</v>
      </c>
      <c r="D952" s="4" t="s">
        <v>2996</v>
      </c>
      <c r="E952" s="4" t="s">
        <v>1545</v>
      </c>
      <c r="F952" s="4" t="s">
        <v>62</v>
      </c>
      <c r="G952" s="4" t="s">
        <v>806</v>
      </c>
      <c r="H952" s="5" t="str">
        <f>HYPERLINK("https://www.airitibooks.com/Detail/Detail?PublicationID=P20200215007", "https://www.airitibooks.com/Detail/Detail?PublicationID=P20200215007")</f>
        <v>https://www.airitibooks.com/Detail/Detail?PublicationID=P20200215007</v>
      </c>
    </row>
    <row r="953" spans="1:8" ht="21" customHeight="1">
      <c r="A953" s="4" t="s">
        <v>2997</v>
      </c>
      <c r="B953" s="4" t="s">
        <v>2998</v>
      </c>
      <c r="C953" s="4" t="s">
        <v>1423</v>
      </c>
      <c r="D953" s="4" t="s">
        <v>2999</v>
      </c>
      <c r="E953" s="4" t="s">
        <v>406</v>
      </c>
      <c r="F953" s="4" t="s">
        <v>226</v>
      </c>
      <c r="G953" s="4" t="s">
        <v>260</v>
      </c>
      <c r="H953" s="5" t="str">
        <f>HYPERLINK("https://www.airitibooks.com/Detail/Detail?PublicationID=P20200215015", "https://www.airitibooks.com/Detail/Detail?PublicationID=P20200215015")</f>
        <v>https://www.airitibooks.com/Detail/Detail?PublicationID=P20200215015</v>
      </c>
    </row>
    <row r="954" spans="1:8" ht="21" customHeight="1">
      <c r="A954" s="4" t="s">
        <v>3000</v>
      </c>
      <c r="B954" s="4" t="s">
        <v>3001</v>
      </c>
      <c r="C954" s="4" t="s">
        <v>375</v>
      </c>
      <c r="D954" s="4" t="s">
        <v>3002</v>
      </c>
      <c r="E954" s="4" t="s">
        <v>1545</v>
      </c>
      <c r="F954" s="4" t="s">
        <v>142</v>
      </c>
      <c r="G954" s="4" t="s">
        <v>240</v>
      </c>
      <c r="H954" s="5" t="str">
        <f>HYPERLINK("https://www.airitibooks.com/Detail/Detail?PublicationID=P20200215017", "https://www.airitibooks.com/Detail/Detail?PublicationID=P20200215017")</f>
        <v>https://www.airitibooks.com/Detail/Detail?PublicationID=P20200215017</v>
      </c>
    </row>
    <row r="955" spans="1:8" ht="21" customHeight="1">
      <c r="A955" s="4" t="s">
        <v>3003</v>
      </c>
      <c r="B955" s="4" t="s">
        <v>3004</v>
      </c>
      <c r="C955" s="4" t="s">
        <v>614</v>
      </c>
      <c r="D955" s="4" t="s">
        <v>1564</v>
      </c>
      <c r="E955" s="4" t="s">
        <v>406</v>
      </c>
      <c r="F955" s="4" t="s">
        <v>142</v>
      </c>
      <c r="G955" s="4" t="s">
        <v>407</v>
      </c>
      <c r="H955" s="5" t="str">
        <f>HYPERLINK("https://www.airitibooks.com/Detail/Detail?PublicationID=P20200215021", "https://www.airitibooks.com/Detail/Detail?PublicationID=P20200215021")</f>
        <v>https://www.airitibooks.com/Detail/Detail?PublicationID=P20200215021</v>
      </c>
    </row>
    <row r="956" spans="1:8" ht="21" customHeight="1">
      <c r="A956" s="4" t="s">
        <v>3005</v>
      </c>
      <c r="B956" s="4" t="s">
        <v>3006</v>
      </c>
      <c r="C956" s="4" t="s">
        <v>614</v>
      </c>
      <c r="D956" s="4" t="s">
        <v>3007</v>
      </c>
      <c r="E956" s="4" t="s">
        <v>406</v>
      </c>
      <c r="F956" s="4" t="s">
        <v>142</v>
      </c>
      <c r="G956" s="4" t="s">
        <v>407</v>
      </c>
      <c r="H956" s="5" t="str">
        <f>HYPERLINK("https://www.airitibooks.com/Detail/Detail?PublicationID=P20200215025", "https://www.airitibooks.com/Detail/Detail?PublicationID=P20200215025")</f>
        <v>https://www.airitibooks.com/Detail/Detail?PublicationID=P20200215025</v>
      </c>
    </row>
    <row r="957" spans="1:8" ht="21" customHeight="1">
      <c r="A957" s="4" t="s">
        <v>3008</v>
      </c>
      <c r="B957" s="4" t="s">
        <v>3009</v>
      </c>
      <c r="C957" s="4" t="s">
        <v>614</v>
      </c>
      <c r="D957" s="4" t="s">
        <v>3010</v>
      </c>
      <c r="E957" s="4" t="s">
        <v>406</v>
      </c>
      <c r="F957" s="4" t="s">
        <v>142</v>
      </c>
      <c r="G957" s="4" t="s">
        <v>407</v>
      </c>
      <c r="H957" s="5" t="str">
        <f>HYPERLINK("https://www.airitibooks.com/Detail/Detail?PublicationID=P20200215026", "https://www.airitibooks.com/Detail/Detail?PublicationID=P20200215026")</f>
        <v>https://www.airitibooks.com/Detail/Detail?PublicationID=P20200215026</v>
      </c>
    </row>
    <row r="958" spans="1:8" ht="21" customHeight="1">
      <c r="A958" s="4" t="s">
        <v>3011</v>
      </c>
      <c r="B958" s="4" t="s">
        <v>3012</v>
      </c>
      <c r="C958" s="4" t="s">
        <v>614</v>
      </c>
      <c r="D958" s="4" t="s">
        <v>3013</v>
      </c>
      <c r="E958" s="4" t="s">
        <v>406</v>
      </c>
      <c r="F958" s="4" t="s">
        <v>142</v>
      </c>
      <c r="G958" s="4" t="s">
        <v>407</v>
      </c>
      <c r="H958" s="5" t="str">
        <f>HYPERLINK("https://www.airitibooks.com/Detail/Detail?PublicationID=P20200215027", "https://www.airitibooks.com/Detail/Detail?PublicationID=P20200215027")</f>
        <v>https://www.airitibooks.com/Detail/Detail?PublicationID=P20200215027</v>
      </c>
    </row>
    <row r="959" spans="1:8" ht="21" customHeight="1">
      <c r="A959" s="4" t="s">
        <v>3014</v>
      </c>
      <c r="B959" s="4" t="s">
        <v>3015</v>
      </c>
      <c r="C959" s="4" t="s">
        <v>614</v>
      </c>
      <c r="D959" s="4" t="s">
        <v>3016</v>
      </c>
      <c r="E959" s="4" t="s">
        <v>406</v>
      </c>
      <c r="F959" s="4" t="s">
        <v>142</v>
      </c>
      <c r="G959" s="4" t="s">
        <v>407</v>
      </c>
      <c r="H959" s="5" t="str">
        <f>HYPERLINK("https://www.airitibooks.com/Detail/Detail?PublicationID=P20200215028", "https://www.airitibooks.com/Detail/Detail?PublicationID=P20200215028")</f>
        <v>https://www.airitibooks.com/Detail/Detail?PublicationID=P20200215028</v>
      </c>
    </row>
    <row r="960" spans="1:8" ht="21" customHeight="1">
      <c r="A960" s="4" t="s">
        <v>3017</v>
      </c>
      <c r="B960" s="4" t="s">
        <v>3018</v>
      </c>
      <c r="C960" s="4" t="s">
        <v>721</v>
      </c>
      <c r="D960" s="4" t="s">
        <v>3019</v>
      </c>
      <c r="E960" s="4" t="s">
        <v>406</v>
      </c>
      <c r="F960" s="4" t="s">
        <v>142</v>
      </c>
      <c r="G960" s="4" t="s">
        <v>407</v>
      </c>
      <c r="H960" s="5" t="str">
        <f>HYPERLINK("https://www.airitibooks.com/Detail/Detail?PublicationID=P20200215035", "https://www.airitibooks.com/Detail/Detail?PublicationID=P20200215035")</f>
        <v>https://www.airitibooks.com/Detail/Detail?PublicationID=P20200215035</v>
      </c>
    </row>
    <row r="961" spans="1:8" ht="21" customHeight="1">
      <c r="A961" s="4" t="s">
        <v>3020</v>
      </c>
      <c r="B961" s="4" t="s">
        <v>3021</v>
      </c>
      <c r="C961" s="4" t="s">
        <v>721</v>
      </c>
      <c r="D961" s="4" t="s">
        <v>3022</v>
      </c>
      <c r="E961" s="4" t="s">
        <v>406</v>
      </c>
      <c r="F961" s="4" t="s">
        <v>142</v>
      </c>
      <c r="G961" s="4" t="s">
        <v>407</v>
      </c>
      <c r="H961" s="5" t="str">
        <f>HYPERLINK("https://www.airitibooks.com/Detail/Detail?PublicationID=P20200215036", "https://www.airitibooks.com/Detail/Detail?PublicationID=P20200215036")</f>
        <v>https://www.airitibooks.com/Detail/Detail?PublicationID=P20200215036</v>
      </c>
    </row>
    <row r="962" spans="1:8" ht="21" customHeight="1">
      <c r="A962" s="4" t="s">
        <v>3023</v>
      </c>
      <c r="B962" s="4" t="s">
        <v>3024</v>
      </c>
      <c r="C962" s="4" t="s">
        <v>614</v>
      </c>
      <c r="D962" s="4" t="s">
        <v>1567</v>
      </c>
      <c r="E962" s="4" t="s">
        <v>406</v>
      </c>
      <c r="F962" s="4" t="s">
        <v>142</v>
      </c>
      <c r="G962" s="4" t="s">
        <v>407</v>
      </c>
      <c r="H962" s="5" t="str">
        <f>HYPERLINK("https://www.airitibooks.com/Detail/Detail?PublicationID=P20200215042", "https://www.airitibooks.com/Detail/Detail?PublicationID=P20200215042")</f>
        <v>https://www.airitibooks.com/Detail/Detail?PublicationID=P20200215042</v>
      </c>
    </row>
    <row r="963" spans="1:8" ht="21" customHeight="1">
      <c r="A963" s="4" t="s">
        <v>3025</v>
      </c>
      <c r="B963" s="4" t="s">
        <v>3026</v>
      </c>
      <c r="C963" s="4" t="s">
        <v>614</v>
      </c>
      <c r="D963" s="4" t="s">
        <v>3027</v>
      </c>
      <c r="E963" s="4" t="s">
        <v>406</v>
      </c>
      <c r="F963" s="4" t="s">
        <v>142</v>
      </c>
      <c r="G963" s="4" t="s">
        <v>407</v>
      </c>
      <c r="H963" s="5" t="str">
        <f>HYPERLINK("https://www.airitibooks.com/Detail/Detail?PublicationID=P20200215043", "https://www.airitibooks.com/Detail/Detail?PublicationID=P20200215043")</f>
        <v>https://www.airitibooks.com/Detail/Detail?PublicationID=P20200215043</v>
      </c>
    </row>
    <row r="964" spans="1:8" ht="21" customHeight="1">
      <c r="A964" s="4" t="s">
        <v>3028</v>
      </c>
      <c r="B964" s="4" t="s">
        <v>3029</v>
      </c>
      <c r="C964" s="4" t="s">
        <v>700</v>
      </c>
      <c r="D964" s="4" t="s">
        <v>3030</v>
      </c>
      <c r="E964" s="4" t="s">
        <v>406</v>
      </c>
      <c r="F964" s="4" t="s">
        <v>226</v>
      </c>
      <c r="G964" s="4" t="s">
        <v>247</v>
      </c>
      <c r="H964" s="5" t="str">
        <f>HYPERLINK("https://www.airitibooks.com/Detail/Detail?PublicationID=P20200215058", "https://www.airitibooks.com/Detail/Detail?PublicationID=P20200215058")</f>
        <v>https://www.airitibooks.com/Detail/Detail?PublicationID=P20200215058</v>
      </c>
    </row>
    <row r="965" spans="1:8" ht="21" customHeight="1">
      <c r="A965" s="4" t="s">
        <v>3031</v>
      </c>
      <c r="B965" s="4" t="s">
        <v>3032</v>
      </c>
      <c r="C965" s="4" t="s">
        <v>700</v>
      </c>
      <c r="D965" s="4" t="s">
        <v>3033</v>
      </c>
      <c r="E965" s="4" t="s">
        <v>406</v>
      </c>
      <c r="F965" s="4" t="s">
        <v>226</v>
      </c>
      <c r="G965" s="4" t="s">
        <v>264</v>
      </c>
      <c r="H965" s="5" t="str">
        <f>HYPERLINK("https://www.airitibooks.com/Detail/Detail?PublicationID=P20200215065", "https://www.airitibooks.com/Detail/Detail?PublicationID=P20200215065")</f>
        <v>https://www.airitibooks.com/Detail/Detail?PublicationID=P20200215065</v>
      </c>
    </row>
    <row r="966" spans="1:8" ht="21" customHeight="1">
      <c r="A966" s="4" t="s">
        <v>3034</v>
      </c>
      <c r="B966" s="4" t="s">
        <v>3035</v>
      </c>
      <c r="C966" s="4" t="s">
        <v>700</v>
      </c>
      <c r="D966" s="4" t="s">
        <v>3036</v>
      </c>
      <c r="E966" s="4" t="s">
        <v>406</v>
      </c>
      <c r="F966" s="4" t="s">
        <v>192</v>
      </c>
      <c r="G966" s="4" t="s">
        <v>235</v>
      </c>
      <c r="H966" s="5" t="str">
        <f>HYPERLINK("https://www.airitibooks.com/Detail/Detail?PublicationID=P20200215072", "https://www.airitibooks.com/Detail/Detail?PublicationID=P20200215072")</f>
        <v>https://www.airitibooks.com/Detail/Detail?PublicationID=P20200215072</v>
      </c>
    </row>
    <row r="967" spans="1:8" ht="21" customHeight="1">
      <c r="A967" s="4" t="s">
        <v>3037</v>
      </c>
      <c r="B967" s="4" t="s">
        <v>3038</v>
      </c>
      <c r="C967" s="4" t="s">
        <v>125</v>
      </c>
      <c r="D967" s="4" t="s">
        <v>3039</v>
      </c>
      <c r="E967" s="4" t="s">
        <v>406</v>
      </c>
      <c r="F967" s="4" t="s">
        <v>62</v>
      </c>
      <c r="G967" s="4" t="s">
        <v>299</v>
      </c>
      <c r="H967" s="5" t="str">
        <f>HYPERLINK("https://www.airitibooks.com/Detail/Detail?PublicationID=P20200215080", "https://www.airitibooks.com/Detail/Detail?PublicationID=P20200215080")</f>
        <v>https://www.airitibooks.com/Detail/Detail?PublicationID=P20200215080</v>
      </c>
    </row>
    <row r="968" spans="1:8" ht="21" customHeight="1">
      <c r="A968" s="4" t="s">
        <v>3040</v>
      </c>
      <c r="B968" s="4" t="s">
        <v>3041</v>
      </c>
      <c r="C968" s="4" t="s">
        <v>125</v>
      </c>
      <c r="D968" s="4" t="s">
        <v>3042</v>
      </c>
      <c r="E968" s="4" t="s">
        <v>406</v>
      </c>
      <c r="F968" s="4" t="s">
        <v>62</v>
      </c>
      <c r="G968" s="4" t="s">
        <v>299</v>
      </c>
      <c r="H968" s="5" t="str">
        <f>HYPERLINK("https://www.airitibooks.com/Detail/Detail?PublicationID=P20200215086", "https://www.airitibooks.com/Detail/Detail?PublicationID=P20200215086")</f>
        <v>https://www.airitibooks.com/Detail/Detail?PublicationID=P20200215086</v>
      </c>
    </row>
    <row r="969" spans="1:8" ht="21" customHeight="1">
      <c r="A969" s="4" t="s">
        <v>3043</v>
      </c>
      <c r="B969" s="4" t="s">
        <v>3044</v>
      </c>
      <c r="C969" s="4" t="s">
        <v>715</v>
      </c>
      <c r="D969" s="4" t="s">
        <v>3045</v>
      </c>
      <c r="E969" s="4" t="s">
        <v>127</v>
      </c>
      <c r="F969" s="4" t="s">
        <v>142</v>
      </c>
      <c r="G969" s="4" t="s">
        <v>167</v>
      </c>
      <c r="H969" s="5" t="str">
        <f>HYPERLINK("https://www.airitibooks.com/Detail/Detail?PublicationID=P20200221029", "https://www.airitibooks.com/Detail/Detail?PublicationID=P20200221029")</f>
        <v>https://www.airitibooks.com/Detail/Detail?PublicationID=P20200221029</v>
      </c>
    </row>
    <row r="970" spans="1:8" ht="21" customHeight="1">
      <c r="A970" s="4" t="s">
        <v>3046</v>
      </c>
      <c r="B970" s="4" t="s">
        <v>3047</v>
      </c>
      <c r="C970" s="4" t="s">
        <v>715</v>
      </c>
      <c r="D970" s="4" t="s">
        <v>3048</v>
      </c>
      <c r="E970" s="4" t="s">
        <v>127</v>
      </c>
      <c r="F970" s="4" t="s">
        <v>142</v>
      </c>
      <c r="G970" s="4" t="s">
        <v>167</v>
      </c>
      <c r="H970" s="5" t="str">
        <f>HYPERLINK("https://www.airitibooks.com/Detail/Detail?PublicationID=P20200221043", "https://www.airitibooks.com/Detail/Detail?PublicationID=P20200221043")</f>
        <v>https://www.airitibooks.com/Detail/Detail?PublicationID=P20200221043</v>
      </c>
    </row>
    <row r="971" spans="1:8" ht="21" customHeight="1">
      <c r="A971" s="4" t="s">
        <v>3049</v>
      </c>
      <c r="B971" s="4" t="s">
        <v>3050</v>
      </c>
      <c r="C971" s="4" t="s">
        <v>715</v>
      </c>
      <c r="D971" s="4" t="s">
        <v>104</v>
      </c>
      <c r="E971" s="4" t="s">
        <v>127</v>
      </c>
      <c r="F971" s="4" t="s">
        <v>142</v>
      </c>
      <c r="G971" s="4" t="s">
        <v>167</v>
      </c>
      <c r="H971" s="5" t="str">
        <f>HYPERLINK("https://www.airitibooks.com/Detail/Detail?PublicationID=P20200221050", "https://www.airitibooks.com/Detail/Detail?PublicationID=P20200221050")</f>
        <v>https://www.airitibooks.com/Detail/Detail?PublicationID=P20200221050</v>
      </c>
    </row>
    <row r="972" spans="1:8" ht="21" customHeight="1">
      <c r="A972" s="4" t="s">
        <v>3051</v>
      </c>
      <c r="B972" s="4" t="s">
        <v>3052</v>
      </c>
      <c r="C972" s="4" t="s">
        <v>715</v>
      </c>
      <c r="D972" s="4" t="s">
        <v>105</v>
      </c>
      <c r="E972" s="4" t="s">
        <v>127</v>
      </c>
      <c r="F972" s="4" t="s">
        <v>142</v>
      </c>
      <c r="G972" s="4" t="s">
        <v>167</v>
      </c>
      <c r="H972" s="5" t="str">
        <f>HYPERLINK("https://www.airitibooks.com/Detail/Detail?PublicationID=P20200221052", "https://www.airitibooks.com/Detail/Detail?PublicationID=P20200221052")</f>
        <v>https://www.airitibooks.com/Detail/Detail?PublicationID=P20200221052</v>
      </c>
    </row>
    <row r="973" spans="1:8" ht="21" customHeight="1">
      <c r="A973" s="4" t="s">
        <v>3053</v>
      </c>
      <c r="B973" s="4" t="s">
        <v>3054</v>
      </c>
      <c r="C973" s="4" t="s">
        <v>715</v>
      </c>
      <c r="D973" s="4" t="s">
        <v>3055</v>
      </c>
      <c r="E973" s="4" t="s">
        <v>127</v>
      </c>
      <c r="F973" s="4" t="s">
        <v>142</v>
      </c>
      <c r="G973" s="4" t="s">
        <v>167</v>
      </c>
      <c r="H973" s="5" t="str">
        <f>HYPERLINK("https://www.airitibooks.com/Detail/Detail?PublicationID=P20200221055", "https://www.airitibooks.com/Detail/Detail?PublicationID=P20200221055")</f>
        <v>https://www.airitibooks.com/Detail/Detail?PublicationID=P20200221055</v>
      </c>
    </row>
    <row r="974" spans="1:8" ht="21" customHeight="1">
      <c r="A974" s="4" t="s">
        <v>3056</v>
      </c>
      <c r="B974" s="4" t="s">
        <v>3057</v>
      </c>
      <c r="C974" s="4" t="s">
        <v>715</v>
      </c>
      <c r="D974" s="4" t="s">
        <v>3058</v>
      </c>
      <c r="E974" s="4" t="s">
        <v>127</v>
      </c>
      <c r="F974" s="4" t="s">
        <v>142</v>
      </c>
      <c r="G974" s="4" t="s">
        <v>167</v>
      </c>
      <c r="H974" s="5" t="str">
        <f>HYPERLINK("https://www.airitibooks.com/Detail/Detail?PublicationID=P20200221060", "https://www.airitibooks.com/Detail/Detail?PublicationID=P20200221060")</f>
        <v>https://www.airitibooks.com/Detail/Detail?PublicationID=P20200221060</v>
      </c>
    </row>
    <row r="975" spans="1:8" ht="21" customHeight="1">
      <c r="A975" s="4" t="s">
        <v>3059</v>
      </c>
      <c r="B975" s="4" t="s">
        <v>3060</v>
      </c>
      <c r="C975" s="4" t="s">
        <v>715</v>
      </c>
      <c r="D975" s="4" t="s">
        <v>3061</v>
      </c>
      <c r="E975" s="4" t="s">
        <v>220</v>
      </c>
      <c r="F975" s="4" t="s">
        <v>142</v>
      </c>
      <c r="G975" s="4" t="s">
        <v>167</v>
      </c>
      <c r="H975" s="5" t="str">
        <f>HYPERLINK("https://www.airitibooks.com/Detail/Detail?PublicationID=P20200221077", "https://www.airitibooks.com/Detail/Detail?PublicationID=P20200221077")</f>
        <v>https://www.airitibooks.com/Detail/Detail?PublicationID=P20200221077</v>
      </c>
    </row>
    <row r="976" spans="1:8" ht="21" customHeight="1">
      <c r="A976" s="4" t="s">
        <v>3062</v>
      </c>
      <c r="B976" s="4" t="s">
        <v>3063</v>
      </c>
      <c r="C976" s="4" t="s">
        <v>715</v>
      </c>
      <c r="D976" s="4" t="s">
        <v>3064</v>
      </c>
      <c r="E976" s="4" t="s">
        <v>220</v>
      </c>
      <c r="F976" s="4" t="s">
        <v>142</v>
      </c>
      <c r="G976" s="4" t="s">
        <v>167</v>
      </c>
      <c r="H976" s="5" t="str">
        <f>HYPERLINK("https://www.airitibooks.com/Detail/Detail?PublicationID=P20200221088", "https://www.airitibooks.com/Detail/Detail?PublicationID=P20200221088")</f>
        <v>https://www.airitibooks.com/Detail/Detail?PublicationID=P20200221088</v>
      </c>
    </row>
    <row r="977" spans="1:8" ht="21" customHeight="1">
      <c r="A977" s="4" t="s">
        <v>3065</v>
      </c>
      <c r="B977" s="4" t="s">
        <v>3066</v>
      </c>
      <c r="C977" s="4" t="s">
        <v>715</v>
      </c>
      <c r="D977" s="4" t="s">
        <v>3067</v>
      </c>
      <c r="E977" s="4" t="s">
        <v>406</v>
      </c>
      <c r="F977" s="4" t="s">
        <v>62</v>
      </c>
      <c r="G977" s="4" t="s">
        <v>138</v>
      </c>
      <c r="H977" s="5" t="str">
        <f>HYPERLINK("https://www.airitibooks.com/Detail/Detail?PublicationID=P20200221093", "https://www.airitibooks.com/Detail/Detail?PublicationID=P20200221093")</f>
        <v>https://www.airitibooks.com/Detail/Detail?PublicationID=P20200221093</v>
      </c>
    </row>
    <row r="978" spans="1:8" ht="21" customHeight="1">
      <c r="A978" s="4" t="s">
        <v>3068</v>
      </c>
      <c r="B978" s="4" t="s">
        <v>3069</v>
      </c>
      <c r="C978" s="4" t="s">
        <v>715</v>
      </c>
      <c r="D978" s="4" t="s">
        <v>3070</v>
      </c>
      <c r="E978" s="4" t="s">
        <v>406</v>
      </c>
      <c r="F978" s="4" t="s">
        <v>142</v>
      </c>
      <c r="G978" s="4" t="s">
        <v>167</v>
      </c>
      <c r="H978" s="5" t="str">
        <f>HYPERLINK("https://www.airitibooks.com/Detail/Detail?PublicationID=P20200221098", "https://www.airitibooks.com/Detail/Detail?PublicationID=P20200221098")</f>
        <v>https://www.airitibooks.com/Detail/Detail?PublicationID=P20200221098</v>
      </c>
    </row>
    <row r="979" spans="1:8" ht="21" customHeight="1">
      <c r="A979" s="4" t="s">
        <v>3071</v>
      </c>
      <c r="B979" s="4" t="s">
        <v>3072</v>
      </c>
      <c r="C979" s="4" t="s">
        <v>715</v>
      </c>
      <c r="D979" s="4" t="s">
        <v>3073</v>
      </c>
      <c r="E979" s="4" t="s">
        <v>127</v>
      </c>
      <c r="F979" s="4" t="s">
        <v>142</v>
      </c>
      <c r="G979" s="4" t="s">
        <v>167</v>
      </c>
      <c r="H979" s="5" t="str">
        <f>HYPERLINK("https://www.airitibooks.com/Detail/Detail?PublicationID=P20200221127", "https://www.airitibooks.com/Detail/Detail?PublicationID=P20200221127")</f>
        <v>https://www.airitibooks.com/Detail/Detail?PublicationID=P20200221127</v>
      </c>
    </row>
    <row r="980" spans="1:8" ht="21" customHeight="1">
      <c r="A980" s="4" t="s">
        <v>3074</v>
      </c>
      <c r="B980" s="4" t="s">
        <v>3075</v>
      </c>
      <c r="C980" s="4" t="s">
        <v>715</v>
      </c>
      <c r="D980" s="4" t="s">
        <v>3076</v>
      </c>
      <c r="E980" s="4" t="s">
        <v>220</v>
      </c>
      <c r="F980" s="4" t="s">
        <v>142</v>
      </c>
      <c r="G980" s="4" t="s">
        <v>167</v>
      </c>
      <c r="H980" s="5" t="str">
        <f>HYPERLINK("https://www.airitibooks.com/Detail/Detail?PublicationID=P20200221140", "https://www.airitibooks.com/Detail/Detail?PublicationID=P20200221140")</f>
        <v>https://www.airitibooks.com/Detail/Detail?PublicationID=P20200221140</v>
      </c>
    </row>
    <row r="981" spans="1:8" ht="21" customHeight="1">
      <c r="A981" s="4" t="s">
        <v>3077</v>
      </c>
      <c r="B981" s="4" t="s">
        <v>3078</v>
      </c>
      <c r="C981" s="4" t="s">
        <v>3079</v>
      </c>
      <c r="D981" s="4" t="s">
        <v>3080</v>
      </c>
      <c r="E981" s="4" t="s">
        <v>127</v>
      </c>
      <c r="F981" s="4" t="s">
        <v>226</v>
      </c>
      <c r="G981" s="4" t="s">
        <v>380</v>
      </c>
      <c r="H981" s="5" t="str">
        <f>HYPERLINK("https://www.airitibooks.com/Detail/Detail?PublicationID=P20200221186", "https://www.airitibooks.com/Detail/Detail?PublicationID=P20200221186")</f>
        <v>https://www.airitibooks.com/Detail/Detail?PublicationID=P20200221186</v>
      </c>
    </row>
    <row r="982" spans="1:8" ht="21" customHeight="1">
      <c r="A982" s="4" t="s">
        <v>3081</v>
      </c>
      <c r="B982" s="4" t="s">
        <v>3082</v>
      </c>
      <c r="C982" s="4" t="s">
        <v>2832</v>
      </c>
      <c r="D982" s="4" t="s">
        <v>123</v>
      </c>
      <c r="E982" s="4" t="s">
        <v>2241</v>
      </c>
      <c r="F982" s="4" t="s">
        <v>192</v>
      </c>
      <c r="G982" s="4" t="s">
        <v>193</v>
      </c>
      <c r="H982" s="5" t="str">
        <f>HYPERLINK("https://www.airitibooks.com/Detail/Detail?PublicationID=P20200307139", "https://www.airitibooks.com/Detail/Detail?PublicationID=P20200307139")</f>
        <v>https://www.airitibooks.com/Detail/Detail?PublicationID=P20200307139</v>
      </c>
    </row>
    <row r="983" spans="1:8" ht="21" customHeight="1">
      <c r="A983" s="4" t="s">
        <v>3083</v>
      </c>
      <c r="B983" s="4" t="s">
        <v>3084</v>
      </c>
      <c r="C983" s="4" t="s">
        <v>3085</v>
      </c>
      <c r="D983" s="4" t="s">
        <v>79</v>
      </c>
      <c r="E983" s="4" t="s">
        <v>1545</v>
      </c>
      <c r="F983" s="4" t="s">
        <v>133</v>
      </c>
      <c r="G983" s="4" t="s">
        <v>133</v>
      </c>
      <c r="H983" s="5" t="str">
        <f>HYPERLINK("https://www.airitibooks.com/Detail/Detail?PublicationID=P20200430186", "https://www.airitibooks.com/Detail/Detail?PublicationID=P20200430186")</f>
        <v>https://www.airitibooks.com/Detail/Detail?PublicationID=P20200430186</v>
      </c>
    </row>
    <row r="984" spans="1:8" ht="21" customHeight="1">
      <c r="A984" s="4" t="s">
        <v>3086</v>
      </c>
      <c r="B984" s="4" t="s">
        <v>3087</v>
      </c>
      <c r="C984" s="4" t="s">
        <v>3085</v>
      </c>
      <c r="D984" s="4" t="s">
        <v>3088</v>
      </c>
      <c r="E984" s="4" t="s">
        <v>406</v>
      </c>
      <c r="F984" s="4" t="s">
        <v>133</v>
      </c>
      <c r="G984" s="4" t="s">
        <v>221</v>
      </c>
      <c r="H984" s="5" t="str">
        <f>HYPERLINK("https://www.airitibooks.com/Detail/Detail?PublicationID=P20200430187", "https://www.airitibooks.com/Detail/Detail?PublicationID=P20200430187")</f>
        <v>https://www.airitibooks.com/Detail/Detail?PublicationID=P20200430187</v>
      </c>
    </row>
    <row r="985" spans="1:8" ht="21" customHeight="1">
      <c r="A985" s="4" t="s">
        <v>3089</v>
      </c>
      <c r="B985" s="4" t="s">
        <v>3090</v>
      </c>
      <c r="C985" s="4" t="s">
        <v>3085</v>
      </c>
      <c r="D985" s="4" t="s">
        <v>3091</v>
      </c>
      <c r="E985" s="4" t="s">
        <v>1545</v>
      </c>
      <c r="F985" s="4" t="s">
        <v>319</v>
      </c>
      <c r="G985" s="4" t="s">
        <v>628</v>
      </c>
      <c r="H985" s="5" t="str">
        <f>HYPERLINK("https://www.airitibooks.com/Detail/Detail?PublicationID=P20200430188", "https://www.airitibooks.com/Detail/Detail?PublicationID=P20200430188")</f>
        <v>https://www.airitibooks.com/Detail/Detail?PublicationID=P20200430188</v>
      </c>
    </row>
    <row r="986" spans="1:8" ht="21" customHeight="1">
      <c r="A986" s="4" t="s">
        <v>3092</v>
      </c>
      <c r="B986" s="4" t="s">
        <v>3093</v>
      </c>
      <c r="C986" s="4" t="s">
        <v>558</v>
      </c>
      <c r="D986" s="4" t="s">
        <v>3094</v>
      </c>
      <c r="E986" s="4" t="s">
        <v>2241</v>
      </c>
      <c r="F986" s="4" t="s">
        <v>226</v>
      </c>
      <c r="G986" s="4" t="s">
        <v>46</v>
      </c>
      <c r="H986" s="5" t="str">
        <f>HYPERLINK("https://www.airitibooks.com/Detail/Detail?PublicationID=P20200430228", "https://www.airitibooks.com/Detail/Detail?PublicationID=P20200430228")</f>
        <v>https://www.airitibooks.com/Detail/Detail?PublicationID=P20200430228</v>
      </c>
    </row>
    <row r="987" spans="1:8" ht="21" customHeight="1">
      <c r="A987" s="4" t="s">
        <v>3095</v>
      </c>
      <c r="B987" s="4" t="s">
        <v>3096</v>
      </c>
      <c r="C987" s="4" t="s">
        <v>558</v>
      </c>
      <c r="D987" s="4" t="s">
        <v>3097</v>
      </c>
      <c r="E987" s="4" t="s">
        <v>2241</v>
      </c>
      <c r="F987" s="4" t="s">
        <v>192</v>
      </c>
      <c r="G987" s="4" t="s">
        <v>235</v>
      </c>
      <c r="H987" s="5" t="str">
        <f>HYPERLINK("https://www.airitibooks.com/Detail/Detail?PublicationID=P20200430229", "https://www.airitibooks.com/Detail/Detail?PublicationID=P20200430229")</f>
        <v>https://www.airitibooks.com/Detail/Detail?PublicationID=P20200430229</v>
      </c>
    </row>
    <row r="988" spans="1:8" ht="21" customHeight="1">
      <c r="A988" s="4" t="s">
        <v>3098</v>
      </c>
      <c r="B988" s="4" t="s">
        <v>3099</v>
      </c>
      <c r="C988" s="4" t="s">
        <v>558</v>
      </c>
      <c r="D988" s="4" t="s">
        <v>3100</v>
      </c>
      <c r="E988" s="4" t="s">
        <v>406</v>
      </c>
      <c r="F988" s="4" t="s">
        <v>153</v>
      </c>
      <c r="G988" s="4" t="s">
        <v>986</v>
      </c>
      <c r="H988" s="5" t="str">
        <f>HYPERLINK("https://www.airitibooks.com/Detail/Detail?PublicationID=P20200430230", "https://www.airitibooks.com/Detail/Detail?PublicationID=P20200430230")</f>
        <v>https://www.airitibooks.com/Detail/Detail?PublicationID=P20200430230</v>
      </c>
    </row>
    <row r="989" spans="1:8" ht="21" customHeight="1">
      <c r="A989" s="4" t="s">
        <v>3101</v>
      </c>
      <c r="B989" s="4" t="s">
        <v>3102</v>
      </c>
      <c r="C989" s="4" t="s">
        <v>558</v>
      </c>
      <c r="D989" s="4" t="s">
        <v>3103</v>
      </c>
      <c r="E989" s="4" t="s">
        <v>220</v>
      </c>
      <c r="F989" s="4" t="s">
        <v>226</v>
      </c>
      <c r="G989" s="4" t="s">
        <v>380</v>
      </c>
      <c r="H989" s="5" t="str">
        <f>HYPERLINK("https://www.airitibooks.com/Detail/Detail?PublicationID=P20200430231", "https://www.airitibooks.com/Detail/Detail?PublicationID=P20200430231")</f>
        <v>https://www.airitibooks.com/Detail/Detail?PublicationID=P20200430231</v>
      </c>
    </row>
    <row r="990" spans="1:8" ht="21" customHeight="1">
      <c r="A990" s="4" t="s">
        <v>3104</v>
      </c>
      <c r="B990" s="4" t="s">
        <v>3105</v>
      </c>
      <c r="C990" s="4" t="s">
        <v>558</v>
      </c>
      <c r="D990" s="4" t="s">
        <v>3106</v>
      </c>
      <c r="E990" s="4" t="s">
        <v>220</v>
      </c>
      <c r="F990" s="4" t="s">
        <v>153</v>
      </c>
      <c r="G990" s="4" t="s">
        <v>182</v>
      </c>
      <c r="H990" s="5" t="str">
        <f>HYPERLINK("https://www.airitibooks.com/Detail/Detail?PublicationID=P20200430232", "https://www.airitibooks.com/Detail/Detail?PublicationID=P20200430232")</f>
        <v>https://www.airitibooks.com/Detail/Detail?PublicationID=P20200430232</v>
      </c>
    </row>
    <row r="991" spans="1:8" ht="21" customHeight="1">
      <c r="A991" s="4" t="s">
        <v>3107</v>
      </c>
      <c r="B991" s="4" t="s">
        <v>3108</v>
      </c>
      <c r="C991" s="4" t="s">
        <v>558</v>
      </c>
      <c r="D991" s="4" t="s">
        <v>3109</v>
      </c>
      <c r="E991" s="4" t="s">
        <v>406</v>
      </c>
      <c r="F991" s="4" t="s">
        <v>153</v>
      </c>
      <c r="G991" s="4" t="s">
        <v>182</v>
      </c>
      <c r="H991" s="5" t="str">
        <f>HYPERLINK("https://www.airitibooks.com/Detail/Detail?PublicationID=P20200430233", "https://www.airitibooks.com/Detail/Detail?PublicationID=P20200430233")</f>
        <v>https://www.airitibooks.com/Detail/Detail?PublicationID=P20200430233</v>
      </c>
    </row>
    <row r="992" spans="1:8" ht="21" customHeight="1">
      <c r="A992" s="4" t="s">
        <v>3110</v>
      </c>
      <c r="B992" s="4" t="s">
        <v>3111</v>
      </c>
      <c r="C992" s="4" t="s">
        <v>558</v>
      </c>
      <c r="D992" s="4" t="s">
        <v>3112</v>
      </c>
      <c r="E992" s="4" t="s">
        <v>220</v>
      </c>
      <c r="F992" s="4" t="s">
        <v>153</v>
      </c>
      <c r="G992" s="4" t="s">
        <v>2329</v>
      </c>
      <c r="H992" s="5" t="str">
        <f>HYPERLINK("https://www.airitibooks.com/Detail/Detail?PublicationID=P20200430237", "https://www.airitibooks.com/Detail/Detail?PublicationID=P20200430237")</f>
        <v>https://www.airitibooks.com/Detail/Detail?PublicationID=P20200430237</v>
      </c>
    </row>
    <row r="993" spans="1:8" ht="21" customHeight="1">
      <c r="A993" s="4" t="s">
        <v>3113</v>
      </c>
      <c r="B993" s="4" t="s">
        <v>3114</v>
      </c>
      <c r="C993" s="4" t="s">
        <v>558</v>
      </c>
      <c r="D993" s="4" t="s">
        <v>3115</v>
      </c>
      <c r="E993" s="4" t="s">
        <v>220</v>
      </c>
      <c r="F993" s="4" t="s">
        <v>226</v>
      </c>
      <c r="G993" s="4" t="s">
        <v>380</v>
      </c>
      <c r="H993" s="5" t="str">
        <f>HYPERLINK("https://www.airitibooks.com/Detail/Detail?PublicationID=P20200430238", "https://www.airitibooks.com/Detail/Detail?PublicationID=P20200430238")</f>
        <v>https://www.airitibooks.com/Detail/Detail?PublicationID=P20200430238</v>
      </c>
    </row>
    <row r="994" spans="1:8" ht="21" customHeight="1">
      <c r="A994" s="4" t="s">
        <v>3116</v>
      </c>
      <c r="B994" s="4" t="s">
        <v>3117</v>
      </c>
      <c r="C994" s="4" t="s">
        <v>558</v>
      </c>
      <c r="D994" s="4" t="s">
        <v>3118</v>
      </c>
      <c r="E994" s="4" t="s">
        <v>406</v>
      </c>
      <c r="F994" s="4" t="s">
        <v>62</v>
      </c>
      <c r="G994" s="4" t="s">
        <v>299</v>
      </c>
      <c r="H994" s="5" t="str">
        <f>HYPERLINK("https://www.airitibooks.com/Detail/Detail?PublicationID=P20200430239", "https://www.airitibooks.com/Detail/Detail?PublicationID=P20200430239")</f>
        <v>https://www.airitibooks.com/Detail/Detail?PublicationID=P20200430239</v>
      </c>
    </row>
    <row r="995" spans="1:8" ht="21" customHeight="1">
      <c r="A995" s="4" t="s">
        <v>3119</v>
      </c>
      <c r="B995" s="4" t="s">
        <v>3120</v>
      </c>
      <c r="C995" s="4" t="s">
        <v>558</v>
      </c>
      <c r="D995" s="4" t="s">
        <v>3121</v>
      </c>
      <c r="E995" s="4" t="s">
        <v>1545</v>
      </c>
      <c r="F995" s="4" t="s">
        <v>153</v>
      </c>
      <c r="G995" s="4" t="s">
        <v>2329</v>
      </c>
      <c r="H995" s="5" t="str">
        <f>HYPERLINK("https://www.airitibooks.com/Detail/Detail?PublicationID=P20200430240", "https://www.airitibooks.com/Detail/Detail?PublicationID=P20200430240")</f>
        <v>https://www.airitibooks.com/Detail/Detail?PublicationID=P20200430240</v>
      </c>
    </row>
    <row r="996" spans="1:8" ht="21" customHeight="1">
      <c r="A996" s="4" t="s">
        <v>3122</v>
      </c>
      <c r="B996" s="4" t="s">
        <v>3123</v>
      </c>
      <c r="C996" s="4" t="s">
        <v>2832</v>
      </c>
      <c r="D996" s="4" t="s">
        <v>3124</v>
      </c>
      <c r="E996" s="4" t="s">
        <v>2241</v>
      </c>
      <c r="F996" s="4" t="s">
        <v>142</v>
      </c>
      <c r="G996" s="4" t="s">
        <v>143</v>
      </c>
      <c r="H996" s="5" t="str">
        <f>HYPERLINK("https://www.airitibooks.com/Detail/Detail?PublicationID=P20200514224", "https://www.airitibooks.com/Detail/Detail?PublicationID=P20200514224")</f>
        <v>https://www.airitibooks.com/Detail/Detail?PublicationID=P20200514224</v>
      </c>
    </row>
    <row r="997" spans="1:8" ht="21" customHeight="1">
      <c r="A997" s="4" t="s">
        <v>3125</v>
      </c>
      <c r="B997" s="4" t="s">
        <v>3126</v>
      </c>
      <c r="C997" s="4" t="s">
        <v>3127</v>
      </c>
      <c r="D997" s="4" t="s">
        <v>3128</v>
      </c>
      <c r="E997" s="4" t="s">
        <v>220</v>
      </c>
      <c r="F997" s="4" t="s">
        <v>62</v>
      </c>
      <c r="G997" s="4" t="s">
        <v>994</v>
      </c>
      <c r="H997" s="5" t="str">
        <f>HYPERLINK("https://www.airitibooks.com/Detail/Detail?PublicationID=P20200514272", "https://www.airitibooks.com/Detail/Detail?PublicationID=P20200514272")</f>
        <v>https://www.airitibooks.com/Detail/Detail?PublicationID=P20200514272</v>
      </c>
    </row>
    <row r="998" spans="1:8" ht="21" customHeight="1">
      <c r="A998" s="4" t="s">
        <v>3129</v>
      </c>
      <c r="B998" s="4" t="s">
        <v>3130</v>
      </c>
      <c r="C998" s="4" t="s">
        <v>3127</v>
      </c>
      <c r="D998" s="4" t="s">
        <v>3131</v>
      </c>
      <c r="E998" s="4" t="s">
        <v>2241</v>
      </c>
      <c r="F998" s="4" t="s">
        <v>62</v>
      </c>
      <c r="G998" s="4" t="s">
        <v>994</v>
      </c>
      <c r="H998" s="5" t="str">
        <f>HYPERLINK("https://www.airitibooks.com/Detail/Detail?PublicationID=P20200514281", "https://www.airitibooks.com/Detail/Detail?PublicationID=P20200514281")</f>
        <v>https://www.airitibooks.com/Detail/Detail?PublicationID=P20200514281</v>
      </c>
    </row>
    <row r="999" spans="1:8" ht="21" customHeight="1">
      <c r="A999" s="4" t="s">
        <v>3132</v>
      </c>
      <c r="B999" s="4" t="s">
        <v>3133</v>
      </c>
      <c r="C999" s="4" t="s">
        <v>3127</v>
      </c>
      <c r="D999" s="4" t="s">
        <v>3134</v>
      </c>
      <c r="E999" s="4" t="s">
        <v>127</v>
      </c>
      <c r="F999" s="4" t="s">
        <v>128</v>
      </c>
      <c r="G999" s="4" t="s">
        <v>990</v>
      </c>
      <c r="H999" s="5" t="str">
        <f>HYPERLINK("https://www.airitibooks.com/Detail/Detail?PublicationID=P20200514315", "https://www.airitibooks.com/Detail/Detail?PublicationID=P20200514315")</f>
        <v>https://www.airitibooks.com/Detail/Detail?PublicationID=P20200514315</v>
      </c>
    </row>
    <row r="1000" spans="1:8" ht="21" customHeight="1">
      <c r="A1000" s="4" t="s">
        <v>3135</v>
      </c>
      <c r="B1000" s="4" t="s">
        <v>3136</v>
      </c>
      <c r="C1000" s="4" t="s">
        <v>3127</v>
      </c>
      <c r="D1000" s="4" t="s">
        <v>3137</v>
      </c>
      <c r="E1000" s="4" t="s">
        <v>220</v>
      </c>
      <c r="F1000" s="4" t="s">
        <v>62</v>
      </c>
      <c r="G1000" s="4" t="s">
        <v>994</v>
      </c>
      <c r="H1000" s="5" t="str">
        <f>HYPERLINK("https://www.airitibooks.com/Detail/Detail?PublicationID=P20200514320", "https://www.airitibooks.com/Detail/Detail?PublicationID=P20200514320")</f>
        <v>https://www.airitibooks.com/Detail/Detail?PublicationID=P20200514320</v>
      </c>
    </row>
    <row r="1001" spans="1:8" ht="21" customHeight="1">
      <c r="A1001" s="4" t="s">
        <v>3138</v>
      </c>
      <c r="B1001" s="4" t="s">
        <v>3139</v>
      </c>
      <c r="C1001" s="4" t="s">
        <v>3127</v>
      </c>
      <c r="D1001" s="4" t="s">
        <v>123</v>
      </c>
      <c r="E1001" s="4" t="s">
        <v>220</v>
      </c>
      <c r="F1001" s="4" t="s">
        <v>62</v>
      </c>
      <c r="G1001" s="4" t="s">
        <v>994</v>
      </c>
      <c r="H1001" s="5" t="str">
        <f>HYPERLINK("https://www.airitibooks.com/Detail/Detail?PublicationID=P20200514322", "https://www.airitibooks.com/Detail/Detail?PublicationID=P20200514322")</f>
        <v>https://www.airitibooks.com/Detail/Detail?PublicationID=P20200514322</v>
      </c>
    </row>
    <row r="1002" spans="1:8" ht="21" customHeight="1">
      <c r="A1002" s="4" t="s">
        <v>3140</v>
      </c>
      <c r="B1002" s="4" t="s">
        <v>3141</v>
      </c>
      <c r="C1002" s="4" t="s">
        <v>3142</v>
      </c>
      <c r="D1002" s="4" t="s">
        <v>3143</v>
      </c>
      <c r="E1002" s="4" t="s">
        <v>1663</v>
      </c>
      <c r="F1002" s="4" t="s">
        <v>3144</v>
      </c>
      <c r="G1002" s="4" t="s">
        <v>216</v>
      </c>
      <c r="H1002" s="5" t="str">
        <f>HYPERLINK("https://www.airitibooks.com/Detail/Detail?PublicationID=P20160907252", "https://www.airitibooks.com/Detail/Detail?PublicationID=P20160907252")</f>
        <v>https://www.airitibooks.com/Detail/Detail?PublicationID=P20160907252</v>
      </c>
    </row>
    <row r="1003" spans="1:8" ht="21" customHeight="1">
      <c r="A1003" s="4" t="s">
        <v>3145</v>
      </c>
      <c r="B1003" s="4" t="s">
        <v>3146</v>
      </c>
      <c r="C1003" s="4" t="s">
        <v>3147</v>
      </c>
      <c r="D1003" s="4" t="s">
        <v>3148</v>
      </c>
      <c r="E1003" s="4" t="s">
        <v>2241</v>
      </c>
      <c r="F1003" s="4" t="s">
        <v>3144</v>
      </c>
      <c r="G1003" s="4" t="s">
        <v>3149</v>
      </c>
      <c r="H1003" s="5" t="str">
        <f>HYPERLINK("https://www.airitibooks.com/Detail/Detail?PublicationID=P20170411003", "https://www.airitibooks.com/Detail/Detail?PublicationID=P20170411003")</f>
        <v>https://www.airitibooks.com/Detail/Detail?PublicationID=P20170411003</v>
      </c>
    </row>
    <row r="1004" spans="1:8" ht="21" customHeight="1">
      <c r="A1004" s="4" t="s">
        <v>3150</v>
      </c>
      <c r="B1004" s="4" t="s">
        <v>3151</v>
      </c>
      <c r="C1004" s="4" t="s">
        <v>397</v>
      </c>
      <c r="D1004" s="4" t="s">
        <v>3152</v>
      </c>
      <c r="E1004" s="4" t="s">
        <v>1663</v>
      </c>
      <c r="F1004" s="4" t="s">
        <v>3153</v>
      </c>
      <c r="G1004" s="4" t="s">
        <v>129</v>
      </c>
      <c r="H1004" s="5" t="str">
        <f>HYPERLINK("https://www.airitibooks.com/Detail/Detail?PublicationID=P20170706024", "https://www.airitibooks.com/Detail/Detail?PublicationID=P20170706024")</f>
        <v>https://www.airitibooks.com/Detail/Detail?PublicationID=P20170706024</v>
      </c>
    </row>
    <row r="1005" spans="1:8" ht="21" customHeight="1">
      <c r="A1005" s="4" t="s">
        <v>3154</v>
      </c>
      <c r="B1005" s="4" t="s">
        <v>3155</v>
      </c>
      <c r="C1005" s="4" t="s">
        <v>397</v>
      </c>
      <c r="D1005" s="4" t="s">
        <v>6</v>
      </c>
      <c r="E1005" s="4" t="s">
        <v>1663</v>
      </c>
      <c r="F1005" s="4" t="s">
        <v>3153</v>
      </c>
      <c r="G1005" s="4" t="s">
        <v>129</v>
      </c>
      <c r="H1005" s="5" t="str">
        <f>HYPERLINK("https://www.airitibooks.com/Detail/Detail?PublicationID=P20170706040", "https://www.airitibooks.com/Detail/Detail?PublicationID=P20170706040")</f>
        <v>https://www.airitibooks.com/Detail/Detail?PublicationID=P20170706040</v>
      </c>
    </row>
    <row r="1006" spans="1:8" ht="21" customHeight="1">
      <c r="A1006" s="4" t="s">
        <v>3156</v>
      </c>
      <c r="B1006" s="4" t="s">
        <v>3157</v>
      </c>
      <c r="C1006" s="4" t="s">
        <v>397</v>
      </c>
      <c r="D1006" s="4" t="s">
        <v>99</v>
      </c>
      <c r="E1006" s="4" t="s">
        <v>127</v>
      </c>
      <c r="F1006" s="4" t="s">
        <v>3153</v>
      </c>
      <c r="G1006" s="4" t="s">
        <v>129</v>
      </c>
      <c r="H1006" s="5" t="str">
        <f>HYPERLINK("https://www.airitibooks.com/Detail/Detail?PublicationID=P20171221031", "https://www.airitibooks.com/Detail/Detail?PublicationID=P20171221031")</f>
        <v>https://www.airitibooks.com/Detail/Detail?PublicationID=P20171221031</v>
      </c>
    </row>
    <row r="1007" spans="1:8" ht="21" customHeight="1">
      <c r="A1007" s="4" t="s">
        <v>3158</v>
      </c>
      <c r="B1007" s="4" t="s">
        <v>3159</v>
      </c>
      <c r="C1007" s="4" t="s">
        <v>3160</v>
      </c>
      <c r="D1007" s="4" t="s">
        <v>3161</v>
      </c>
      <c r="E1007" s="4" t="s">
        <v>127</v>
      </c>
      <c r="F1007" s="4" t="s">
        <v>3162</v>
      </c>
      <c r="G1007" s="4" t="s">
        <v>3163</v>
      </c>
      <c r="H1007" s="5" t="str">
        <f>HYPERLINK("https://www.airitibooks.com/Detail/Detail?PublicationID=P20180413138", "https://www.airitibooks.com/Detail/Detail?PublicationID=P20180413138")</f>
        <v>https://www.airitibooks.com/Detail/Detail?PublicationID=P20180413138</v>
      </c>
    </row>
    <row r="1008" spans="1:8" ht="21" customHeight="1">
      <c r="A1008" s="4" t="s">
        <v>3164</v>
      </c>
      <c r="B1008" s="4" t="s">
        <v>3165</v>
      </c>
      <c r="C1008" s="4" t="s">
        <v>1395</v>
      </c>
      <c r="D1008" s="4" t="s">
        <v>3166</v>
      </c>
      <c r="E1008" s="4" t="s">
        <v>127</v>
      </c>
      <c r="F1008" s="4" t="s">
        <v>3167</v>
      </c>
      <c r="G1008" s="4" t="s">
        <v>380</v>
      </c>
      <c r="H1008" s="5" t="str">
        <f>HYPERLINK("https://www.airitibooks.com/Detail/Detail?PublicationID=P20180420096", "https://www.airitibooks.com/Detail/Detail?PublicationID=P20180420096")</f>
        <v>https://www.airitibooks.com/Detail/Detail?PublicationID=P20180420096</v>
      </c>
    </row>
    <row r="1009" spans="1:8" ht="21" customHeight="1">
      <c r="A1009" s="4" t="s">
        <v>3168</v>
      </c>
      <c r="B1009" s="4" t="s">
        <v>3169</v>
      </c>
      <c r="C1009" s="4" t="s">
        <v>3170</v>
      </c>
      <c r="D1009" s="4" t="s">
        <v>3171</v>
      </c>
      <c r="E1009" s="4" t="s">
        <v>127</v>
      </c>
      <c r="F1009" s="4" t="s">
        <v>3172</v>
      </c>
      <c r="G1009" s="4" t="s">
        <v>221</v>
      </c>
      <c r="H1009" s="5" t="str">
        <f>HYPERLINK("https://www.airitibooks.com/Detail/Detail?PublicationID=P20180420121", "https://www.airitibooks.com/Detail/Detail?PublicationID=P20180420121")</f>
        <v>https://www.airitibooks.com/Detail/Detail?PublicationID=P20180420121</v>
      </c>
    </row>
    <row r="1010" spans="1:8" ht="21" customHeight="1">
      <c r="A1010" s="4" t="s">
        <v>3173</v>
      </c>
      <c r="B1010" s="4" t="s">
        <v>3174</v>
      </c>
      <c r="C1010" s="4" t="s">
        <v>3175</v>
      </c>
      <c r="D1010" s="4" t="s">
        <v>3176</v>
      </c>
      <c r="E1010" s="4" t="s">
        <v>220</v>
      </c>
      <c r="F1010" s="4" t="s">
        <v>3177</v>
      </c>
      <c r="G1010" s="4" t="s">
        <v>3178</v>
      </c>
      <c r="H1010" s="5" t="str">
        <f>HYPERLINK("https://www.airitibooks.com/Detail/Detail?PublicationID=P20180822001", "https://www.airitibooks.com/Detail/Detail?PublicationID=P20180822001")</f>
        <v>https://www.airitibooks.com/Detail/Detail?PublicationID=P20180822001</v>
      </c>
    </row>
    <row r="1011" spans="1:8" ht="21" customHeight="1">
      <c r="A1011" s="4" t="s">
        <v>3179</v>
      </c>
      <c r="B1011" s="4" t="s">
        <v>3180</v>
      </c>
      <c r="C1011" s="4" t="s">
        <v>397</v>
      </c>
      <c r="D1011" s="4" t="s">
        <v>6</v>
      </c>
      <c r="E1011" s="4" t="s">
        <v>127</v>
      </c>
      <c r="F1011" s="4" t="s">
        <v>3153</v>
      </c>
      <c r="G1011" s="4" t="s">
        <v>129</v>
      </c>
      <c r="H1011" s="5" t="str">
        <f>HYPERLINK("https://www.airitibooks.com/Detail/Detail?PublicationID=P20181221110", "https://www.airitibooks.com/Detail/Detail?PublicationID=P20181221110")</f>
        <v>https://www.airitibooks.com/Detail/Detail?PublicationID=P20181221110</v>
      </c>
    </row>
    <row r="1012" spans="1:8" ht="21" customHeight="1">
      <c r="A1012" s="4" t="s">
        <v>3181</v>
      </c>
      <c r="B1012" s="4" t="s">
        <v>3182</v>
      </c>
      <c r="C1012" s="4" t="s">
        <v>397</v>
      </c>
      <c r="D1012" s="4" t="s">
        <v>100</v>
      </c>
      <c r="E1012" s="4" t="s">
        <v>127</v>
      </c>
      <c r="F1012" s="4" t="s">
        <v>3153</v>
      </c>
      <c r="G1012" s="4" t="s">
        <v>129</v>
      </c>
      <c r="H1012" s="5" t="str">
        <f>HYPERLINK("https://www.airitibooks.com/Detail/Detail?PublicationID=P20181224065", "https://www.airitibooks.com/Detail/Detail?PublicationID=P20181224065")</f>
        <v>https://www.airitibooks.com/Detail/Detail?PublicationID=P20181224065</v>
      </c>
    </row>
    <row r="1013" spans="1:8" ht="21" customHeight="1">
      <c r="A1013" s="4" t="s">
        <v>3183</v>
      </c>
      <c r="B1013" s="4" t="s">
        <v>3184</v>
      </c>
      <c r="C1013" s="4" t="s">
        <v>3142</v>
      </c>
      <c r="D1013" s="4" t="s">
        <v>3185</v>
      </c>
      <c r="E1013" s="4" t="s">
        <v>220</v>
      </c>
      <c r="F1013" s="4" t="s">
        <v>3177</v>
      </c>
      <c r="G1013" s="4" t="s">
        <v>362</v>
      </c>
      <c r="H1013" s="5" t="str">
        <f>HYPERLINK("https://www.airitibooks.com/Detail/Detail?PublicationID=P20190220091", "https://www.airitibooks.com/Detail/Detail?PublicationID=P20190220091")</f>
        <v>https://www.airitibooks.com/Detail/Detail?PublicationID=P20190220091</v>
      </c>
    </row>
    <row r="1014" spans="1:8" ht="21" customHeight="1">
      <c r="A1014" s="4" t="s">
        <v>3186</v>
      </c>
      <c r="B1014" s="4" t="s">
        <v>3187</v>
      </c>
      <c r="C1014" s="4" t="s">
        <v>1419</v>
      </c>
      <c r="D1014" s="4" t="s">
        <v>3188</v>
      </c>
      <c r="E1014" s="4" t="s">
        <v>220</v>
      </c>
      <c r="F1014" s="4" t="s">
        <v>3189</v>
      </c>
      <c r="G1014" s="4" t="s">
        <v>3190</v>
      </c>
      <c r="H1014" s="5" t="str">
        <f>HYPERLINK("https://www.airitibooks.com/Detail/Detail?PublicationID=P20190220134", "https://www.airitibooks.com/Detail/Detail?PublicationID=P20190220134")</f>
        <v>https://www.airitibooks.com/Detail/Detail?PublicationID=P20190220134</v>
      </c>
    </row>
    <row r="1015" spans="1:8" ht="21" customHeight="1">
      <c r="A1015" s="4" t="s">
        <v>3191</v>
      </c>
      <c r="B1015" s="4" t="s">
        <v>3192</v>
      </c>
      <c r="C1015" s="4" t="s">
        <v>439</v>
      </c>
      <c r="D1015" s="4" t="s">
        <v>3193</v>
      </c>
      <c r="E1015" s="4" t="s">
        <v>1663</v>
      </c>
      <c r="F1015" s="4" t="s">
        <v>3177</v>
      </c>
      <c r="G1015" s="4" t="s">
        <v>1558</v>
      </c>
      <c r="H1015" s="5" t="str">
        <f>HYPERLINK("https://www.airitibooks.com/Detail/Detail?PublicationID=P20190221025", "https://www.airitibooks.com/Detail/Detail?PublicationID=P20190221025")</f>
        <v>https://www.airitibooks.com/Detail/Detail?PublicationID=P20190221025</v>
      </c>
    </row>
    <row r="1016" spans="1:8" ht="21" customHeight="1">
      <c r="A1016" s="4" t="s">
        <v>3194</v>
      </c>
      <c r="B1016" s="4" t="s">
        <v>3195</v>
      </c>
      <c r="C1016" s="4" t="s">
        <v>583</v>
      </c>
      <c r="D1016" s="4" t="s">
        <v>3196</v>
      </c>
      <c r="E1016" s="4" t="s">
        <v>220</v>
      </c>
      <c r="F1016" s="4" t="s">
        <v>3144</v>
      </c>
      <c r="G1016" s="4" t="s">
        <v>3149</v>
      </c>
      <c r="H1016" s="5" t="str">
        <f>HYPERLINK("https://www.airitibooks.com/Detail/Detail?PublicationID=P20190326012", "https://www.airitibooks.com/Detail/Detail?PublicationID=P20190326012")</f>
        <v>https://www.airitibooks.com/Detail/Detail?PublicationID=P20190326012</v>
      </c>
    </row>
    <row r="1017" spans="1:8" ht="21" customHeight="1">
      <c r="A1017" s="4" t="s">
        <v>3197</v>
      </c>
      <c r="B1017" s="4" t="s">
        <v>3198</v>
      </c>
      <c r="C1017" s="4" t="s">
        <v>583</v>
      </c>
      <c r="D1017" s="4" t="s">
        <v>3199</v>
      </c>
      <c r="E1017" s="4" t="s">
        <v>127</v>
      </c>
      <c r="F1017" s="4" t="s">
        <v>3200</v>
      </c>
      <c r="G1017" s="4" t="s">
        <v>154</v>
      </c>
      <c r="H1017" s="5" t="str">
        <f>HYPERLINK("https://www.airitibooks.com/Detail/Detail?PublicationID=P20190326018", "https://www.airitibooks.com/Detail/Detail?PublicationID=P20190326018")</f>
        <v>https://www.airitibooks.com/Detail/Detail?PublicationID=P20190326018</v>
      </c>
    </row>
    <row r="1018" spans="1:8" ht="21" customHeight="1">
      <c r="A1018" s="4" t="s">
        <v>3201</v>
      </c>
      <c r="B1018" s="4" t="s">
        <v>3202</v>
      </c>
      <c r="C1018" s="4" t="s">
        <v>3160</v>
      </c>
      <c r="D1018" s="4" t="s">
        <v>3160</v>
      </c>
      <c r="E1018" s="4" t="s">
        <v>220</v>
      </c>
      <c r="F1018" s="4" t="s">
        <v>3162</v>
      </c>
      <c r="G1018" s="4" t="s">
        <v>3163</v>
      </c>
      <c r="H1018" s="5" t="str">
        <f>HYPERLINK("https://www.airitibooks.com/Detail/Detail?PublicationID=P20190329032", "https://www.airitibooks.com/Detail/Detail?PublicationID=P20190329032")</f>
        <v>https://www.airitibooks.com/Detail/Detail?PublicationID=P20190329032</v>
      </c>
    </row>
    <row r="1019" spans="1:8" ht="21" customHeight="1">
      <c r="A1019" s="4" t="s">
        <v>3203</v>
      </c>
      <c r="B1019" s="4" t="s">
        <v>3204</v>
      </c>
      <c r="C1019" s="4" t="s">
        <v>3205</v>
      </c>
      <c r="D1019" s="4" t="s">
        <v>3206</v>
      </c>
      <c r="E1019" s="4" t="s">
        <v>406</v>
      </c>
      <c r="F1019" s="4" t="s">
        <v>3162</v>
      </c>
      <c r="G1019" s="4" t="s">
        <v>167</v>
      </c>
      <c r="H1019" s="5" t="str">
        <f>HYPERLINK("https://www.airitibooks.com/Detail/Detail?PublicationID=P20190403003", "https://www.airitibooks.com/Detail/Detail?PublicationID=P20190403003")</f>
        <v>https://www.airitibooks.com/Detail/Detail?PublicationID=P20190403003</v>
      </c>
    </row>
    <row r="1020" spans="1:8" ht="21" customHeight="1">
      <c r="A1020" s="4" t="s">
        <v>3207</v>
      </c>
      <c r="B1020" s="4" t="s">
        <v>3208</v>
      </c>
      <c r="C1020" s="4" t="s">
        <v>219</v>
      </c>
      <c r="D1020" s="4" t="s">
        <v>3209</v>
      </c>
      <c r="E1020" s="4" t="s">
        <v>406</v>
      </c>
      <c r="F1020" s="4" t="s">
        <v>3177</v>
      </c>
      <c r="G1020" s="4" t="s">
        <v>235</v>
      </c>
      <c r="H1020" s="5" t="str">
        <f>HYPERLINK("https://www.airitibooks.com/Detail/Detail?PublicationID=P20190412036", "https://www.airitibooks.com/Detail/Detail?PublicationID=P20190412036")</f>
        <v>https://www.airitibooks.com/Detail/Detail?PublicationID=P20190412036</v>
      </c>
    </row>
    <row r="1021" spans="1:8" ht="21" customHeight="1">
      <c r="A1021" s="4" t="s">
        <v>3210</v>
      </c>
      <c r="B1021" s="4" t="s">
        <v>3211</v>
      </c>
      <c r="C1021" s="4" t="s">
        <v>583</v>
      </c>
      <c r="D1021" s="4" t="s">
        <v>3212</v>
      </c>
      <c r="E1021" s="4" t="s">
        <v>220</v>
      </c>
      <c r="F1021" s="4" t="s">
        <v>3144</v>
      </c>
      <c r="G1021" s="4" t="s">
        <v>3149</v>
      </c>
      <c r="H1021" s="5" t="str">
        <f>HYPERLINK("https://www.airitibooks.com/Detail/Detail?PublicationID=P20190425068", "https://www.airitibooks.com/Detail/Detail?PublicationID=P20190425068")</f>
        <v>https://www.airitibooks.com/Detail/Detail?PublicationID=P20190425068</v>
      </c>
    </row>
    <row r="1022" spans="1:8" ht="21" customHeight="1">
      <c r="A1022" s="4" t="s">
        <v>3213</v>
      </c>
      <c r="B1022" s="4" t="s">
        <v>3214</v>
      </c>
      <c r="C1022" s="4" t="s">
        <v>583</v>
      </c>
      <c r="D1022" s="4" t="s">
        <v>3215</v>
      </c>
      <c r="E1022" s="4" t="s">
        <v>127</v>
      </c>
      <c r="F1022" s="4" t="s">
        <v>3200</v>
      </c>
      <c r="G1022" s="4" t="s">
        <v>154</v>
      </c>
      <c r="H1022" s="5" t="str">
        <f>HYPERLINK("https://www.airitibooks.com/Detail/Detail?PublicationID=P20190425114", "https://www.airitibooks.com/Detail/Detail?PublicationID=P20190425114")</f>
        <v>https://www.airitibooks.com/Detail/Detail?PublicationID=P20190425114</v>
      </c>
    </row>
    <row r="1023" spans="1:8" ht="21" customHeight="1">
      <c r="A1023" s="4" t="s">
        <v>3216</v>
      </c>
      <c r="B1023" s="4" t="s">
        <v>3217</v>
      </c>
      <c r="C1023" s="4" t="s">
        <v>507</v>
      </c>
      <c r="D1023" s="4" t="s">
        <v>51</v>
      </c>
      <c r="E1023" s="4" t="s">
        <v>406</v>
      </c>
      <c r="F1023" s="4" t="s">
        <v>3144</v>
      </c>
      <c r="G1023" s="4" t="s">
        <v>171</v>
      </c>
      <c r="H1023" s="5" t="str">
        <f>HYPERLINK("https://www.airitibooks.com/Detail/Detail?PublicationID=P20190503040", "https://www.airitibooks.com/Detail/Detail?PublicationID=P20190503040")</f>
        <v>https://www.airitibooks.com/Detail/Detail?PublicationID=P20190503040</v>
      </c>
    </row>
    <row r="1024" spans="1:8" ht="21" customHeight="1">
      <c r="A1024" s="4" t="s">
        <v>3218</v>
      </c>
      <c r="B1024" s="4" t="s">
        <v>3219</v>
      </c>
      <c r="C1024" s="4" t="s">
        <v>397</v>
      </c>
      <c r="D1024" s="4" t="s">
        <v>3220</v>
      </c>
      <c r="E1024" s="4" t="s">
        <v>220</v>
      </c>
      <c r="F1024" s="4" t="s">
        <v>3153</v>
      </c>
      <c r="G1024" s="4" t="s">
        <v>129</v>
      </c>
      <c r="H1024" s="5" t="str">
        <f>HYPERLINK("https://www.airitibooks.com/Detail/Detail?PublicationID=P20190503061", "https://www.airitibooks.com/Detail/Detail?PublicationID=P20190503061")</f>
        <v>https://www.airitibooks.com/Detail/Detail?PublicationID=P20190503061</v>
      </c>
    </row>
    <row r="1025" spans="1:8" ht="21" customHeight="1">
      <c r="A1025" s="4" t="s">
        <v>3221</v>
      </c>
      <c r="B1025" s="4" t="s">
        <v>3222</v>
      </c>
      <c r="C1025" s="4" t="s">
        <v>552</v>
      </c>
      <c r="D1025" s="4" t="s">
        <v>553</v>
      </c>
      <c r="E1025" s="4" t="s">
        <v>406</v>
      </c>
      <c r="F1025" s="4" t="s">
        <v>3144</v>
      </c>
      <c r="G1025" s="4" t="s">
        <v>3223</v>
      </c>
      <c r="H1025" s="5" t="str">
        <f>HYPERLINK("https://www.airitibooks.com/Detail/Detail?PublicationID=P20190510017", "https://www.airitibooks.com/Detail/Detail?PublicationID=P20190510017")</f>
        <v>https://www.airitibooks.com/Detail/Detail?PublicationID=P20190510017</v>
      </c>
    </row>
    <row r="1026" spans="1:8" ht="21" customHeight="1">
      <c r="A1026" s="4" t="s">
        <v>3224</v>
      </c>
      <c r="B1026" s="4" t="s">
        <v>3225</v>
      </c>
      <c r="C1026" s="4" t="s">
        <v>583</v>
      </c>
      <c r="D1026" s="4" t="s">
        <v>3226</v>
      </c>
      <c r="E1026" s="4" t="s">
        <v>220</v>
      </c>
      <c r="F1026" s="4" t="s">
        <v>3144</v>
      </c>
      <c r="G1026" s="4" t="s">
        <v>3149</v>
      </c>
      <c r="H1026" s="5" t="str">
        <f>HYPERLINK("https://www.airitibooks.com/Detail/Detail?PublicationID=P20190510133", "https://www.airitibooks.com/Detail/Detail?PublicationID=P20190510133")</f>
        <v>https://www.airitibooks.com/Detail/Detail?PublicationID=P20190510133</v>
      </c>
    </row>
    <row r="1027" spans="1:8" ht="21" customHeight="1">
      <c r="A1027" s="4" t="s">
        <v>3227</v>
      </c>
      <c r="B1027" s="4" t="s">
        <v>3228</v>
      </c>
      <c r="C1027" s="4" t="s">
        <v>3147</v>
      </c>
      <c r="D1027" s="4" t="s">
        <v>3229</v>
      </c>
      <c r="E1027" s="4" t="s">
        <v>406</v>
      </c>
      <c r="F1027" s="4" t="s">
        <v>3162</v>
      </c>
      <c r="G1027" s="4" t="s">
        <v>167</v>
      </c>
      <c r="H1027" s="5" t="str">
        <f>HYPERLINK("https://www.airitibooks.com/Detail/Detail?PublicationID=P20190517003", "https://www.airitibooks.com/Detail/Detail?PublicationID=P20190517003")</f>
        <v>https://www.airitibooks.com/Detail/Detail?PublicationID=P20190517003</v>
      </c>
    </row>
    <row r="1028" spans="1:8" ht="21" customHeight="1">
      <c r="A1028" s="4" t="s">
        <v>3230</v>
      </c>
      <c r="B1028" s="4" t="s">
        <v>3231</v>
      </c>
      <c r="C1028" s="4" t="s">
        <v>574</v>
      </c>
      <c r="D1028" s="4" t="s">
        <v>3232</v>
      </c>
      <c r="E1028" s="4" t="s">
        <v>2241</v>
      </c>
      <c r="F1028" s="4" t="s">
        <v>3144</v>
      </c>
      <c r="G1028" s="4" t="s">
        <v>3149</v>
      </c>
      <c r="H1028" s="5" t="str">
        <f>HYPERLINK("https://www.airitibooks.com/Detail/Detail?PublicationID=P20190531130", "https://www.airitibooks.com/Detail/Detail?PublicationID=P20190531130")</f>
        <v>https://www.airitibooks.com/Detail/Detail?PublicationID=P20190531130</v>
      </c>
    </row>
    <row r="1029" spans="1:8" ht="21" customHeight="1">
      <c r="A1029" s="4" t="s">
        <v>3233</v>
      </c>
      <c r="B1029" s="4" t="s">
        <v>3234</v>
      </c>
      <c r="C1029" s="4" t="s">
        <v>3147</v>
      </c>
      <c r="D1029" s="4" t="s">
        <v>3235</v>
      </c>
      <c r="E1029" s="4" t="s">
        <v>406</v>
      </c>
      <c r="F1029" s="4" t="s">
        <v>3162</v>
      </c>
      <c r="G1029" s="4" t="s">
        <v>580</v>
      </c>
      <c r="H1029" s="5" t="str">
        <f>HYPERLINK("https://www.airitibooks.com/Detail/Detail?PublicationID=P20190614021", "https://www.airitibooks.com/Detail/Detail?PublicationID=P20190614021")</f>
        <v>https://www.airitibooks.com/Detail/Detail?PublicationID=P20190614021</v>
      </c>
    </row>
    <row r="1030" spans="1:8" ht="21" customHeight="1">
      <c r="A1030" s="4" t="s">
        <v>108</v>
      </c>
      <c r="B1030" s="4" t="s">
        <v>3236</v>
      </c>
      <c r="C1030" s="4" t="s">
        <v>715</v>
      </c>
      <c r="D1030" s="4" t="s">
        <v>109</v>
      </c>
      <c r="E1030" s="4" t="s">
        <v>127</v>
      </c>
      <c r="F1030" s="4" t="s">
        <v>3144</v>
      </c>
      <c r="G1030" s="4" t="s">
        <v>3149</v>
      </c>
      <c r="H1030" s="5" t="str">
        <f>HYPERLINK("https://www.airitibooks.com/Detail/Detail?PublicationID=P20190614071", "https://www.airitibooks.com/Detail/Detail?PublicationID=P20190614071")</f>
        <v>https://www.airitibooks.com/Detail/Detail?PublicationID=P20190614071</v>
      </c>
    </row>
    <row r="1031" spans="1:8" ht="21" customHeight="1">
      <c r="A1031" s="4" t="s">
        <v>3237</v>
      </c>
      <c r="B1031" s="4" t="s">
        <v>3238</v>
      </c>
      <c r="C1031" s="4" t="s">
        <v>3239</v>
      </c>
      <c r="D1031" s="4" t="s">
        <v>3240</v>
      </c>
      <c r="E1031" s="4" t="s">
        <v>127</v>
      </c>
      <c r="F1031" s="4" t="s">
        <v>3162</v>
      </c>
      <c r="G1031" s="4" t="s">
        <v>167</v>
      </c>
      <c r="H1031" s="5" t="str">
        <f>HYPERLINK("https://www.airitibooks.com/Detail/Detail?PublicationID=P20190614139", "https://www.airitibooks.com/Detail/Detail?PublicationID=P20190614139")</f>
        <v>https://www.airitibooks.com/Detail/Detail?PublicationID=P20190614139</v>
      </c>
    </row>
    <row r="1032" spans="1:8" ht="21" customHeight="1">
      <c r="A1032" s="4" t="s">
        <v>3241</v>
      </c>
      <c r="B1032" s="4" t="s">
        <v>3242</v>
      </c>
      <c r="C1032" s="4" t="s">
        <v>385</v>
      </c>
      <c r="D1032" s="4" t="s">
        <v>3243</v>
      </c>
      <c r="E1032" s="4" t="s">
        <v>406</v>
      </c>
      <c r="F1032" s="4" t="s">
        <v>3200</v>
      </c>
      <c r="G1032" s="4" t="s">
        <v>182</v>
      </c>
      <c r="H1032" s="5" t="str">
        <f>HYPERLINK("https://www.airitibooks.com/Detail/Detail?PublicationID=P20190620052", "https://www.airitibooks.com/Detail/Detail?PublicationID=P20190620052")</f>
        <v>https://www.airitibooks.com/Detail/Detail?PublicationID=P20190620052</v>
      </c>
    </row>
    <row r="1033" spans="1:8" ht="21" customHeight="1">
      <c r="A1033" s="4" t="s">
        <v>3244</v>
      </c>
      <c r="B1033" s="4" t="s">
        <v>3245</v>
      </c>
      <c r="C1033" s="4" t="s">
        <v>3142</v>
      </c>
      <c r="D1033" s="4" t="s">
        <v>3246</v>
      </c>
      <c r="E1033" s="4" t="s">
        <v>406</v>
      </c>
      <c r="F1033" s="4" t="s">
        <v>3162</v>
      </c>
      <c r="G1033" s="4" t="s">
        <v>167</v>
      </c>
      <c r="H1033" s="5" t="str">
        <f>HYPERLINK("https://www.airitibooks.com/Detail/Detail?PublicationID=P20190620100", "https://www.airitibooks.com/Detail/Detail?PublicationID=P20190620100")</f>
        <v>https://www.airitibooks.com/Detail/Detail?PublicationID=P20190620100</v>
      </c>
    </row>
    <row r="1034" spans="1:8" ht="21" customHeight="1">
      <c r="A1034" s="4" t="s">
        <v>3247</v>
      </c>
      <c r="B1034" s="4" t="s">
        <v>3248</v>
      </c>
      <c r="C1034" s="4" t="s">
        <v>2840</v>
      </c>
      <c r="D1034" s="4" t="s">
        <v>3249</v>
      </c>
      <c r="E1034" s="4" t="s">
        <v>406</v>
      </c>
      <c r="F1034" s="4" t="s">
        <v>3200</v>
      </c>
      <c r="G1034" s="4" t="s">
        <v>154</v>
      </c>
      <c r="H1034" s="5" t="str">
        <f>HYPERLINK("https://www.airitibooks.com/Detail/Detail?PublicationID=P20190620111", "https://www.airitibooks.com/Detail/Detail?PublicationID=P20190620111")</f>
        <v>https://www.airitibooks.com/Detail/Detail?PublicationID=P20190620111</v>
      </c>
    </row>
    <row r="1035" spans="1:8" ht="21" customHeight="1">
      <c r="A1035" s="4" t="s">
        <v>3250</v>
      </c>
      <c r="B1035" s="4" t="s">
        <v>3251</v>
      </c>
      <c r="C1035" s="4" t="s">
        <v>614</v>
      </c>
      <c r="D1035" s="4" t="s">
        <v>3252</v>
      </c>
      <c r="E1035" s="4" t="s">
        <v>2241</v>
      </c>
      <c r="F1035" s="4" t="s">
        <v>3162</v>
      </c>
      <c r="G1035" s="4" t="s">
        <v>3163</v>
      </c>
      <c r="H1035" s="5" t="str">
        <f>HYPERLINK("https://www.airitibooks.com/Detail/Detail?PublicationID=P20190705031", "https://www.airitibooks.com/Detail/Detail?PublicationID=P20190705031")</f>
        <v>https://www.airitibooks.com/Detail/Detail?PublicationID=P20190705031</v>
      </c>
    </row>
    <row r="1036" spans="1:8" ht="21" customHeight="1">
      <c r="A1036" s="4" t="s">
        <v>3253</v>
      </c>
      <c r="B1036" s="4" t="s">
        <v>3254</v>
      </c>
      <c r="C1036" s="4" t="s">
        <v>3147</v>
      </c>
      <c r="D1036" s="4" t="s">
        <v>3255</v>
      </c>
      <c r="E1036" s="4" t="s">
        <v>406</v>
      </c>
      <c r="F1036" s="4" t="s">
        <v>3167</v>
      </c>
      <c r="G1036" s="4" t="s">
        <v>380</v>
      </c>
      <c r="H1036" s="5" t="str">
        <f>HYPERLINK("https://www.airitibooks.com/Detail/Detail?PublicationID=P20190816042", "https://www.airitibooks.com/Detail/Detail?PublicationID=P20190816042")</f>
        <v>https://www.airitibooks.com/Detail/Detail?PublicationID=P20190816042</v>
      </c>
    </row>
    <row r="1037" spans="1:8" ht="21" customHeight="1">
      <c r="A1037" s="4" t="s">
        <v>3256</v>
      </c>
      <c r="B1037" s="4" t="s">
        <v>3257</v>
      </c>
      <c r="C1037" s="4" t="s">
        <v>868</v>
      </c>
      <c r="D1037" s="4" t="s">
        <v>3258</v>
      </c>
      <c r="E1037" s="4" t="s">
        <v>406</v>
      </c>
      <c r="F1037" s="4" t="s">
        <v>3167</v>
      </c>
      <c r="G1037" s="4" t="s">
        <v>380</v>
      </c>
      <c r="H1037" s="5" t="str">
        <f>HYPERLINK("https://www.airitibooks.com/Detail/Detail?PublicationID=P20190816073", "https://www.airitibooks.com/Detail/Detail?PublicationID=P20190816073")</f>
        <v>https://www.airitibooks.com/Detail/Detail?PublicationID=P20190816073</v>
      </c>
    </row>
    <row r="1038" spans="1:8" ht="21" customHeight="1">
      <c r="A1038" s="4" t="s">
        <v>2518</v>
      </c>
      <c r="B1038" s="4" t="s">
        <v>2519</v>
      </c>
      <c r="C1038" s="4" t="s">
        <v>614</v>
      </c>
      <c r="D1038" s="4" t="s">
        <v>910</v>
      </c>
      <c r="E1038" s="4" t="s">
        <v>220</v>
      </c>
      <c r="F1038" s="4" t="s">
        <v>3162</v>
      </c>
      <c r="G1038" s="4" t="s">
        <v>3163</v>
      </c>
      <c r="H1038" s="5" t="str">
        <f>HYPERLINK("https://www.airitibooks.com/Detail/Detail?PublicationID=P20190816179", "https://www.airitibooks.com/Detail/Detail?PublicationID=P20190816179")</f>
        <v>https://www.airitibooks.com/Detail/Detail?PublicationID=P20190816179</v>
      </c>
    </row>
    <row r="1039" spans="1:8" ht="21" customHeight="1">
      <c r="A1039" s="4" t="s">
        <v>2520</v>
      </c>
      <c r="B1039" s="4" t="s">
        <v>2521</v>
      </c>
      <c r="C1039" s="4" t="s">
        <v>614</v>
      </c>
      <c r="D1039" s="4" t="s">
        <v>910</v>
      </c>
      <c r="E1039" s="4" t="s">
        <v>220</v>
      </c>
      <c r="F1039" s="4" t="s">
        <v>3162</v>
      </c>
      <c r="G1039" s="4" t="s">
        <v>3163</v>
      </c>
      <c r="H1039" s="5" t="str">
        <f>HYPERLINK("https://www.airitibooks.com/Detail/Detail?PublicationID=P20190816180", "https://www.airitibooks.com/Detail/Detail?PublicationID=P20190816180")</f>
        <v>https://www.airitibooks.com/Detail/Detail?PublicationID=P20190816180</v>
      </c>
    </row>
    <row r="1040" spans="1:8" ht="21" customHeight="1">
      <c r="A1040" s="4" t="s">
        <v>3259</v>
      </c>
      <c r="B1040" s="4" t="s">
        <v>3260</v>
      </c>
      <c r="C1040" s="4" t="s">
        <v>3261</v>
      </c>
      <c r="D1040" s="4" t="s">
        <v>3262</v>
      </c>
      <c r="E1040" s="4" t="s">
        <v>406</v>
      </c>
      <c r="F1040" s="4" t="s">
        <v>3153</v>
      </c>
      <c r="G1040" s="4" t="s">
        <v>3263</v>
      </c>
      <c r="H1040" s="5" t="str">
        <f>HYPERLINK("https://www.airitibooks.com/Detail/Detail?PublicationID=P20190823037", "https://www.airitibooks.com/Detail/Detail?PublicationID=P20190823037")</f>
        <v>https://www.airitibooks.com/Detail/Detail?PublicationID=P20190823037</v>
      </c>
    </row>
    <row r="1041" spans="1:8" ht="21" customHeight="1">
      <c r="A1041" s="4" t="s">
        <v>3264</v>
      </c>
      <c r="B1041" s="4" t="s">
        <v>3265</v>
      </c>
      <c r="C1041" s="4" t="s">
        <v>3266</v>
      </c>
      <c r="D1041" s="4" t="s">
        <v>3267</v>
      </c>
      <c r="E1041" s="4" t="s">
        <v>220</v>
      </c>
      <c r="F1041" s="4" t="s">
        <v>3167</v>
      </c>
      <c r="G1041" s="4" t="s">
        <v>227</v>
      </c>
      <c r="H1041" s="5" t="str">
        <f>HYPERLINK("https://www.airitibooks.com/Detail/Detail?PublicationID=P20190823038", "https://www.airitibooks.com/Detail/Detail?PublicationID=P20190823038")</f>
        <v>https://www.airitibooks.com/Detail/Detail?PublicationID=P20190823038</v>
      </c>
    </row>
    <row r="1042" spans="1:8" ht="21" customHeight="1">
      <c r="A1042" s="4" t="s">
        <v>3268</v>
      </c>
      <c r="B1042" s="4" t="s">
        <v>3269</v>
      </c>
      <c r="C1042" s="4" t="s">
        <v>3270</v>
      </c>
      <c r="D1042" s="4" t="s">
        <v>3271</v>
      </c>
      <c r="E1042" s="4" t="s">
        <v>406</v>
      </c>
      <c r="F1042" s="4" t="s">
        <v>3200</v>
      </c>
      <c r="G1042" s="4" t="s">
        <v>154</v>
      </c>
      <c r="H1042" s="5" t="str">
        <f>HYPERLINK("https://www.airitibooks.com/Detail/Detail?PublicationID=P20190830237", "https://www.airitibooks.com/Detail/Detail?PublicationID=P20190830237")</f>
        <v>https://www.airitibooks.com/Detail/Detail?PublicationID=P20190830237</v>
      </c>
    </row>
    <row r="1043" spans="1:8" ht="21" customHeight="1">
      <c r="A1043" s="4" t="s">
        <v>3272</v>
      </c>
      <c r="B1043" s="4" t="s">
        <v>3273</v>
      </c>
      <c r="C1043" s="4" t="s">
        <v>3274</v>
      </c>
      <c r="D1043" s="4" t="s">
        <v>3275</v>
      </c>
      <c r="E1043" s="4" t="s">
        <v>406</v>
      </c>
      <c r="F1043" s="4" t="s">
        <v>3144</v>
      </c>
      <c r="G1043" s="4" t="s">
        <v>216</v>
      </c>
      <c r="H1043" s="5" t="str">
        <f>HYPERLINK("https://www.airitibooks.com/Detail/Detail?PublicationID=P20190830252", "https://www.airitibooks.com/Detail/Detail?PublicationID=P20190830252")</f>
        <v>https://www.airitibooks.com/Detail/Detail?PublicationID=P20190830252</v>
      </c>
    </row>
    <row r="1044" spans="1:8" ht="21" customHeight="1">
      <c r="A1044" s="4" t="s">
        <v>3276</v>
      </c>
      <c r="B1044" s="4" t="s">
        <v>3277</v>
      </c>
      <c r="C1044" s="4" t="s">
        <v>3278</v>
      </c>
      <c r="D1044" s="4" t="s">
        <v>3279</v>
      </c>
      <c r="E1044" s="4" t="s">
        <v>2241</v>
      </c>
      <c r="F1044" s="4" t="s">
        <v>3162</v>
      </c>
      <c r="G1044" s="4" t="s">
        <v>167</v>
      </c>
      <c r="H1044" s="5" t="str">
        <f>HYPERLINK("https://www.airitibooks.com/Detail/Detail?PublicationID=P20190830282", "https://www.airitibooks.com/Detail/Detail?PublicationID=P20190830282")</f>
        <v>https://www.airitibooks.com/Detail/Detail?PublicationID=P20190830282</v>
      </c>
    </row>
    <row r="1045" spans="1:8" ht="21" customHeight="1">
      <c r="A1045" s="4" t="s">
        <v>3280</v>
      </c>
      <c r="B1045" s="4" t="s">
        <v>3281</v>
      </c>
      <c r="C1045" s="4" t="s">
        <v>3278</v>
      </c>
      <c r="D1045" s="4" t="s">
        <v>3279</v>
      </c>
      <c r="E1045" s="4" t="s">
        <v>220</v>
      </c>
      <c r="F1045" s="4" t="s">
        <v>3162</v>
      </c>
      <c r="G1045" s="4" t="s">
        <v>167</v>
      </c>
      <c r="H1045" s="5" t="str">
        <f>HYPERLINK("https://www.airitibooks.com/Detail/Detail?PublicationID=P20190830292", "https://www.airitibooks.com/Detail/Detail?PublicationID=P20190830292")</f>
        <v>https://www.airitibooks.com/Detail/Detail?PublicationID=P20190830292</v>
      </c>
    </row>
    <row r="1046" spans="1:8" ht="21" customHeight="1">
      <c r="A1046" s="4" t="s">
        <v>3282</v>
      </c>
      <c r="B1046" s="4" t="s">
        <v>3283</v>
      </c>
      <c r="C1046" s="4" t="s">
        <v>658</v>
      </c>
      <c r="D1046" s="4" t="s">
        <v>3284</v>
      </c>
      <c r="E1046" s="4" t="s">
        <v>220</v>
      </c>
      <c r="F1046" s="4" t="s">
        <v>3177</v>
      </c>
      <c r="G1046" s="4" t="s">
        <v>308</v>
      </c>
      <c r="H1046" s="5" t="str">
        <f>HYPERLINK("https://www.airitibooks.com/Detail/Detail?PublicationID=P20190905007", "https://www.airitibooks.com/Detail/Detail?PublicationID=P20190905007")</f>
        <v>https://www.airitibooks.com/Detail/Detail?PublicationID=P20190905007</v>
      </c>
    </row>
    <row r="1047" spans="1:8" ht="21" customHeight="1">
      <c r="A1047" s="4" t="s">
        <v>3285</v>
      </c>
      <c r="B1047" s="4" t="s">
        <v>3286</v>
      </c>
      <c r="C1047" s="4" t="s">
        <v>658</v>
      </c>
      <c r="D1047" s="4" t="s">
        <v>3284</v>
      </c>
      <c r="E1047" s="4" t="s">
        <v>220</v>
      </c>
      <c r="F1047" s="4" t="s">
        <v>3177</v>
      </c>
      <c r="G1047" s="4" t="s">
        <v>308</v>
      </c>
      <c r="H1047" s="5" t="str">
        <f>HYPERLINK("https://www.airitibooks.com/Detail/Detail?PublicationID=P20190905008", "https://www.airitibooks.com/Detail/Detail?PublicationID=P20190905008")</f>
        <v>https://www.airitibooks.com/Detail/Detail?PublicationID=P20190905008</v>
      </c>
    </row>
    <row r="1048" spans="1:8" ht="21" customHeight="1">
      <c r="A1048" s="4" t="s">
        <v>3287</v>
      </c>
      <c r="B1048" s="4" t="s">
        <v>3288</v>
      </c>
      <c r="C1048" s="4" t="s">
        <v>3147</v>
      </c>
      <c r="D1048" s="4" t="s">
        <v>3289</v>
      </c>
      <c r="E1048" s="4" t="s">
        <v>406</v>
      </c>
      <c r="F1048" s="4" t="s">
        <v>3144</v>
      </c>
      <c r="G1048" s="4" t="s">
        <v>3149</v>
      </c>
      <c r="H1048" s="5" t="str">
        <f>HYPERLINK("https://www.airitibooks.com/Detail/Detail?PublicationID=P20190905011", "https://www.airitibooks.com/Detail/Detail?PublicationID=P20190905011")</f>
        <v>https://www.airitibooks.com/Detail/Detail?PublicationID=P20190905011</v>
      </c>
    </row>
    <row r="1049" spans="1:8" ht="21" customHeight="1">
      <c r="A1049" s="4" t="s">
        <v>3290</v>
      </c>
      <c r="B1049" s="4" t="s">
        <v>3291</v>
      </c>
      <c r="C1049" s="4" t="s">
        <v>3147</v>
      </c>
      <c r="D1049" s="4" t="s">
        <v>3292</v>
      </c>
      <c r="E1049" s="4" t="s">
        <v>406</v>
      </c>
      <c r="F1049" s="4" t="s">
        <v>3162</v>
      </c>
      <c r="G1049" s="4" t="s">
        <v>580</v>
      </c>
      <c r="H1049" s="5" t="str">
        <f>HYPERLINK("https://www.airitibooks.com/Detail/Detail?PublicationID=P20190905016", "https://www.airitibooks.com/Detail/Detail?PublicationID=P20190905016")</f>
        <v>https://www.airitibooks.com/Detail/Detail?PublicationID=P20190905016</v>
      </c>
    </row>
    <row r="1050" spans="1:8" ht="21" customHeight="1">
      <c r="A1050" s="4" t="s">
        <v>3293</v>
      </c>
      <c r="B1050" s="4" t="s">
        <v>3294</v>
      </c>
      <c r="C1050" s="4" t="s">
        <v>3147</v>
      </c>
      <c r="D1050" s="4" t="s">
        <v>3295</v>
      </c>
      <c r="E1050" s="4" t="s">
        <v>406</v>
      </c>
      <c r="F1050" s="4" t="s">
        <v>3167</v>
      </c>
      <c r="G1050" s="4" t="s">
        <v>227</v>
      </c>
      <c r="H1050" s="5" t="str">
        <f>HYPERLINK("https://www.airitibooks.com/Detail/Detail?PublicationID=P20190905021", "https://www.airitibooks.com/Detail/Detail?PublicationID=P20190905021")</f>
        <v>https://www.airitibooks.com/Detail/Detail?PublicationID=P20190905021</v>
      </c>
    </row>
    <row r="1051" spans="1:8" ht="21" customHeight="1">
      <c r="A1051" s="4" t="s">
        <v>3296</v>
      </c>
      <c r="B1051" s="4" t="s">
        <v>3297</v>
      </c>
      <c r="C1051" s="4" t="s">
        <v>219</v>
      </c>
      <c r="D1051" s="4" t="s">
        <v>3209</v>
      </c>
      <c r="E1051" s="4" t="s">
        <v>406</v>
      </c>
      <c r="F1051" s="4" t="s">
        <v>3172</v>
      </c>
      <c r="G1051" s="4" t="s">
        <v>221</v>
      </c>
      <c r="H1051" s="5" t="str">
        <f>HYPERLINK("https://www.airitibooks.com/Detail/Detail?PublicationID=P20190905063", "https://www.airitibooks.com/Detail/Detail?PublicationID=P20190905063")</f>
        <v>https://www.airitibooks.com/Detail/Detail?PublicationID=P20190905063</v>
      </c>
    </row>
    <row r="1052" spans="1:8" ht="21" customHeight="1">
      <c r="A1052" s="4" t="s">
        <v>3298</v>
      </c>
      <c r="B1052" s="4" t="s">
        <v>3299</v>
      </c>
      <c r="C1052" s="4" t="s">
        <v>834</v>
      </c>
      <c r="D1052" s="4" t="s">
        <v>3300</v>
      </c>
      <c r="E1052" s="4" t="s">
        <v>406</v>
      </c>
      <c r="F1052" s="4" t="s">
        <v>3177</v>
      </c>
      <c r="G1052" s="4" t="s">
        <v>3178</v>
      </c>
      <c r="H1052" s="5" t="str">
        <f>HYPERLINK("https://www.airitibooks.com/Detail/Detail?PublicationID=P20190905316", "https://www.airitibooks.com/Detail/Detail?PublicationID=P20190905316")</f>
        <v>https://www.airitibooks.com/Detail/Detail?PublicationID=P20190905316</v>
      </c>
    </row>
    <row r="1053" spans="1:8" ht="21" customHeight="1">
      <c r="A1053" s="4" t="s">
        <v>882</v>
      </c>
      <c r="B1053" s="4" t="s">
        <v>3301</v>
      </c>
      <c r="C1053" s="4" t="s">
        <v>662</v>
      </c>
      <c r="D1053" s="4" t="s">
        <v>15</v>
      </c>
      <c r="E1053" s="4" t="s">
        <v>406</v>
      </c>
      <c r="F1053" s="4" t="s">
        <v>3162</v>
      </c>
      <c r="G1053" s="4" t="s">
        <v>3163</v>
      </c>
      <c r="H1053" s="5" t="str">
        <f>HYPERLINK("https://www.airitibooks.com/Detail/Detail?PublicationID=P20190920117", "https://www.airitibooks.com/Detail/Detail?PublicationID=P20190920117")</f>
        <v>https://www.airitibooks.com/Detail/Detail?PublicationID=P20190920117</v>
      </c>
    </row>
    <row r="1054" spans="1:8" ht="21" customHeight="1">
      <c r="A1054" s="4" t="s">
        <v>3302</v>
      </c>
      <c r="B1054" s="4" t="s">
        <v>3303</v>
      </c>
      <c r="C1054" s="4" t="s">
        <v>2840</v>
      </c>
      <c r="D1054" s="4" t="s">
        <v>3304</v>
      </c>
      <c r="E1054" s="4" t="s">
        <v>406</v>
      </c>
      <c r="F1054" s="4" t="s">
        <v>3167</v>
      </c>
      <c r="G1054" s="4" t="s">
        <v>380</v>
      </c>
      <c r="H1054" s="5" t="str">
        <f>HYPERLINK("https://www.airitibooks.com/Detail/Detail?PublicationID=P20190920152", "https://www.airitibooks.com/Detail/Detail?PublicationID=P20190920152")</f>
        <v>https://www.airitibooks.com/Detail/Detail?PublicationID=P20190920152</v>
      </c>
    </row>
    <row r="1055" spans="1:8" ht="21" customHeight="1">
      <c r="A1055" s="4" t="s">
        <v>3305</v>
      </c>
      <c r="B1055" s="4" t="s">
        <v>3306</v>
      </c>
      <c r="C1055" s="4" t="s">
        <v>306</v>
      </c>
      <c r="D1055" s="4" t="s">
        <v>3307</v>
      </c>
      <c r="E1055" s="4" t="s">
        <v>406</v>
      </c>
      <c r="F1055" s="4" t="s">
        <v>3162</v>
      </c>
      <c r="G1055" s="4" t="s">
        <v>167</v>
      </c>
      <c r="H1055" s="5" t="str">
        <f>HYPERLINK("https://www.airitibooks.com/Detail/Detail?PublicationID=P20190920171", "https://www.airitibooks.com/Detail/Detail?PublicationID=P20190920171")</f>
        <v>https://www.airitibooks.com/Detail/Detail?PublicationID=P20190920171</v>
      </c>
    </row>
    <row r="1056" spans="1:8" ht="21" customHeight="1">
      <c r="A1056" s="4" t="s">
        <v>3308</v>
      </c>
      <c r="B1056" s="4" t="s">
        <v>3309</v>
      </c>
      <c r="C1056" s="4" t="s">
        <v>219</v>
      </c>
      <c r="D1056" s="4" t="s">
        <v>3209</v>
      </c>
      <c r="E1056" s="4" t="s">
        <v>406</v>
      </c>
      <c r="F1056" s="4" t="s">
        <v>3172</v>
      </c>
      <c r="G1056" s="4" t="s">
        <v>221</v>
      </c>
      <c r="H1056" s="5" t="str">
        <f>HYPERLINK("https://www.airitibooks.com/Detail/Detail?PublicationID=P20190927259", "https://www.airitibooks.com/Detail/Detail?PublicationID=P20190927259")</f>
        <v>https://www.airitibooks.com/Detail/Detail?PublicationID=P20190927259</v>
      </c>
    </row>
    <row r="1057" spans="1:8" ht="21" customHeight="1">
      <c r="A1057" s="4" t="s">
        <v>3310</v>
      </c>
      <c r="B1057" s="4" t="s">
        <v>3311</v>
      </c>
      <c r="C1057" s="4" t="s">
        <v>1391</v>
      </c>
      <c r="D1057" s="4" t="s">
        <v>3312</v>
      </c>
      <c r="E1057" s="4" t="s">
        <v>406</v>
      </c>
      <c r="F1057" s="4" t="s">
        <v>3200</v>
      </c>
      <c r="G1057" s="4" t="s">
        <v>182</v>
      </c>
      <c r="H1057" s="5" t="str">
        <f>HYPERLINK("https://www.airitibooks.com/Detail/Detail?PublicationID=P20191005042", "https://www.airitibooks.com/Detail/Detail?PublicationID=P20191005042")</f>
        <v>https://www.airitibooks.com/Detail/Detail?PublicationID=P20191005042</v>
      </c>
    </row>
    <row r="1058" spans="1:8" ht="21" customHeight="1">
      <c r="A1058" s="4" t="s">
        <v>17</v>
      </c>
      <c r="B1058" s="4" t="s">
        <v>3313</v>
      </c>
      <c r="C1058" s="4" t="s">
        <v>1406</v>
      </c>
      <c r="D1058" s="4" t="s">
        <v>3314</v>
      </c>
      <c r="E1058" s="4">
        <v>2019</v>
      </c>
      <c r="F1058" s="4" t="s">
        <v>3200</v>
      </c>
      <c r="G1058" s="4" t="s">
        <v>182</v>
      </c>
      <c r="H1058" s="5" t="str">
        <f>HYPERLINK("https://www.airitibooks.com/Detail/Detail?PublicationID=P20191005045", "https://www.airitibooks.com/Detail/Detail?PublicationID=P20191005045")</f>
        <v>https://www.airitibooks.com/Detail/Detail?PublicationID=P20191005045</v>
      </c>
    </row>
    <row r="1059" spans="1:8" ht="21" customHeight="1">
      <c r="A1059" s="4" t="s">
        <v>3315</v>
      </c>
      <c r="B1059" s="4" t="s">
        <v>3316</v>
      </c>
      <c r="C1059" s="4" t="s">
        <v>3317</v>
      </c>
      <c r="D1059" s="4" t="s">
        <v>3318</v>
      </c>
      <c r="E1059" s="4">
        <v>2019</v>
      </c>
      <c r="F1059" s="4" t="s">
        <v>3162</v>
      </c>
      <c r="G1059" s="4" t="s">
        <v>580</v>
      </c>
      <c r="H1059" s="5" t="str">
        <f>HYPERLINK("https://www.airitibooks.com/Detail/Detail?PublicationID=P20191005046", "https://www.airitibooks.com/Detail/Detail?PublicationID=P20191005046")</f>
        <v>https://www.airitibooks.com/Detail/Detail?PublicationID=P20191005046</v>
      </c>
    </row>
    <row r="1060" spans="1:8" ht="21" customHeight="1">
      <c r="A1060" s="4" t="s">
        <v>3319</v>
      </c>
      <c r="B1060" s="4" t="s">
        <v>3320</v>
      </c>
      <c r="C1060" s="4" t="s">
        <v>1395</v>
      </c>
      <c r="D1060" s="4" t="s">
        <v>3321</v>
      </c>
      <c r="E1060" s="4" t="s">
        <v>406</v>
      </c>
      <c r="F1060" s="4" t="s">
        <v>3167</v>
      </c>
      <c r="G1060" s="4" t="s">
        <v>227</v>
      </c>
      <c r="H1060" s="5" t="str">
        <f>HYPERLINK("https://www.airitibooks.com/Detail/Detail?PublicationID=P20191005070", "https://www.airitibooks.com/Detail/Detail?PublicationID=P20191005070")</f>
        <v>https://www.airitibooks.com/Detail/Detail?PublicationID=P20191005070</v>
      </c>
    </row>
    <row r="1061" spans="1:8" ht="21" customHeight="1">
      <c r="A1061" s="4" t="s">
        <v>3322</v>
      </c>
      <c r="B1061" s="4" t="s">
        <v>3323</v>
      </c>
      <c r="C1061" s="4" t="s">
        <v>2847</v>
      </c>
      <c r="D1061" s="4" t="s">
        <v>3324</v>
      </c>
      <c r="E1061" s="4" t="s">
        <v>406</v>
      </c>
      <c r="F1061" s="4" t="s">
        <v>3144</v>
      </c>
      <c r="G1061" s="4" t="s">
        <v>216</v>
      </c>
      <c r="H1061" s="5" t="str">
        <f>HYPERLINK("https://www.airitibooks.com/Detail/Detail?PublicationID=P20191005073", "https://www.airitibooks.com/Detail/Detail?PublicationID=P20191005073")</f>
        <v>https://www.airitibooks.com/Detail/Detail?PublicationID=P20191005073</v>
      </c>
    </row>
    <row r="1062" spans="1:8" ht="21" customHeight="1">
      <c r="A1062" s="4" t="s">
        <v>3325</v>
      </c>
      <c r="B1062" s="4" t="s">
        <v>3326</v>
      </c>
      <c r="C1062" s="4" t="s">
        <v>3327</v>
      </c>
      <c r="D1062" s="4" t="s">
        <v>2695</v>
      </c>
      <c r="E1062" s="4" t="s">
        <v>220</v>
      </c>
      <c r="F1062" s="4" t="s">
        <v>3177</v>
      </c>
      <c r="G1062" s="4" t="s">
        <v>308</v>
      </c>
      <c r="H1062" s="5" t="str">
        <f>HYPERLINK("https://www.airitibooks.com/Detail/Detail?PublicationID=P20191023035", "https://www.airitibooks.com/Detail/Detail?PublicationID=P20191023035")</f>
        <v>https://www.airitibooks.com/Detail/Detail?PublicationID=P20191023035</v>
      </c>
    </row>
    <row r="1063" spans="1:8" ht="21" customHeight="1">
      <c r="A1063" s="4" t="s">
        <v>3328</v>
      </c>
      <c r="B1063" s="4" t="s">
        <v>3329</v>
      </c>
      <c r="C1063" s="4" t="s">
        <v>658</v>
      </c>
      <c r="D1063" s="4" t="s">
        <v>2695</v>
      </c>
      <c r="E1063" s="4" t="s">
        <v>220</v>
      </c>
      <c r="F1063" s="4" t="s">
        <v>3177</v>
      </c>
      <c r="G1063" s="4" t="s">
        <v>308</v>
      </c>
      <c r="H1063" s="5" t="str">
        <f>HYPERLINK("https://www.airitibooks.com/Detail/Detail?PublicationID=P20191023036", "https://www.airitibooks.com/Detail/Detail?PublicationID=P20191023036")</f>
        <v>https://www.airitibooks.com/Detail/Detail?PublicationID=P20191023036</v>
      </c>
    </row>
    <row r="1064" spans="1:8" ht="21" customHeight="1">
      <c r="A1064" s="4" t="s">
        <v>3330</v>
      </c>
      <c r="B1064" s="4" t="s">
        <v>3331</v>
      </c>
      <c r="C1064" s="4" t="s">
        <v>3332</v>
      </c>
      <c r="D1064" s="4" t="s">
        <v>3333</v>
      </c>
      <c r="E1064" s="4" t="s">
        <v>406</v>
      </c>
      <c r="F1064" s="4" t="s">
        <v>3167</v>
      </c>
      <c r="G1064" s="4" t="s">
        <v>264</v>
      </c>
      <c r="H1064" s="5" t="str">
        <f>HYPERLINK("https://www.airitibooks.com/Detail/Detail?PublicationID=P20191031003", "https://www.airitibooks.com/Detail/Detail?PublicationID=P20191031003")</f>
        <v>https://www.airitibooks.com/Detail/Detail?PublicationID=P20191031003</v>
      </c>
    </row>
    <row r="1065" spans="1:8" ht="21" customHeight="1">
      <c r="A1065" s="4" t="s">
        <v>3334</v>
      </c>
      <c r="B1065" s="4" t="s">
        <v>3335</v>
      </c>
      <c r="C1065" s="4" t="s">
        <v>1178</v>
      </c>
      <c r="D1065" s="4" t="s">
        <v>3336</v>
      </c>
      <c r="E1065" s="4" t="s">
        <v>406</v>
      </c>
      <c r="F1065" s="4" t="s">
        <v>3162</v>
      </c>
      <c r="G1065" s="4" t="s">
        <v>3163</v>
      </c>
      <c r="H1065" s="5" t="str">
        <f>HYPERLINK("https://www.airitibooks.com/Detail/Detail?PublicationID=P20191031101", "https://www.airitibooks.com/Detail/Detail?PublicationID=P20191031101")</f>
        <v>https://www.airitibooks.com/Detail/Detail?PublicationID=P20191031101</v>
      </c>
    </row>
    <row r="1066" spans="1:8" ht="21" customHeight="1">
      <c r="A1066" s="4" t="s">
        <v>3337</v>
      </c>
      <c r="B1066" s="4" t="s">
        <v>3338</v>
      </c>
      <c r="C1066" s="4" t="s">
        <v>3160</v>
      </c>
      <c r="D1066" s="4" t="s">
        <v>3339</v>
      </c>
      <c r="E1066" s="4" t="s">
        <v>406</v>
      </c>
      <c r="F1066" s="4" t="s">
        <v>3162</v>
      </c>
      <c r="G1066" s="4" t="s">
        <v>3163</v>
      </c>
      <c r="H1066" s="5" t="str">
        <f>HYPERLINK("https://www.airitibooks.com/Detail/Detail?PublicationID=P20191115042", "https://www.airitibooks.com/Detail/Detail?PublicationID=P20191115042")</f>
        <v>https://www.airitibooks.com/Detail/Detail?PublicationID=P20191115042</v>
      </c>
    </row>
    <row r="1067" spans="1:8" ht="21" customHeight="1">
      <c r="A1067" s="4" t="s">
        <v>3340</v>
      </c>
      <c r="B1067" s="4" t="s">
        <v>3341</v>
      </c>
      <c r="C1067" s="4" t="s">
        <v>3160</v>
      </c>
      <c r="D1067" s="4" t="s">
        <v>3342</v>
      </c>
      <c r="E1067" s="4" t="s">
        <v>406</v>
      </c>
      <c r="F1067" s="4" t="s">
        <v>3162</v>
      </c>
      <c r="G1067" s="4" t="s">
        <v>3163</v>
      </c>
      <c r="H1067" s="5" t="str">
        <f>HYPERLINK("https://www.airitibooks.com/Detail/Detail?PublicationID=P20191115043", "https://www.airitibooks.com/Detail/Detail?PublicationID=P20191115043")</f>
        <v>https://www.airitibooks.com/Detail/Detail?PublicationID=P20191115043</v>
      </c>
    </row>
    <row r="1068" spans="1:8" ht="21" customHeight="1">
      <c r="A1068" s="4" t="s">
        <v>3343</v>
      </c>
      <c r="B1068" s="4" t="s">
        <v>3344</v>
      </c>
      <c r="C1068" s="4" t="s">
        <v>3160</v>
      </c>
      <c r="D1068" s="4" t="s">
        <v>3345</v>
      </c>
      <c r="E1068" s="4" t="s">
        <v>406</v>
      </c>
      <c r="F1068" s="4" t="s">
        <v>3162</v>
      </c>
      <c r="G1068" s="4" t="s">
        <v>3163</v>
      </c>
      <c r="H1068" s="5" t="str">
        <f>HYPERLINK("https://www.airitibooks.com/Detail/Detail?PublicationID=P20191115055", "https://www.airitibooks.com/Detail/Detail?PublicationID=P20191115055")</f>
        <v>https://www.airitibooks.com/Detail/Detail?PublicationID=P20191115055</v>
      </c>
    </row>
    <row r="1069" spans="1:8" ht="21" customHeight="1">
      <c r="A1069" s="4" t="s">
        <v>3346</v>
      </c>
      <c r="B1069" s="4" t="s">
        <v>3347</v>
      </c>
      <c r="C1069" s="4" t="s">
        <v>3160</v>
      </c>
      <c r="D1069" s="4" t="s">
        <v>3161</v>
      </c>
      <c r="E1069" s="4" t="s">
        <v>406</v>
      </c>
      <c r="F1069" s="4" t="s">
        <v>3162</v>
      </c>
      <c r="G1069" s="4" t="s">
        <v>3163</v>
      </c>
      <c r="H1069" s="5" t="str">
        <f>HYPERLINK("https://www.airitibooks.com/Detail/Detail?PublicationID=P20191115062", "https://www.airitibooks.com/Detail/Detail?PublicationID=P20191115062")</f>
        <v>https://www.airitibooks.com/Detail/Detail?PublicationID=P20191115062</v>
      </c>
    </row>
    <row r="1070" spans="1:8" ht="21" customHeight="1">
      <c r="A1070" s="4" t="s">
        <v>3348</v>
      </c>
      <c r="B1070" s="4" t="s">
        <v>3349</v>
      </c>
      <c r="C1070" s="4" t="s">
        <v>3350</v>
      </c>
      <c r="D1070" s="4" t="s">
        <v>3351</v>
      </c>
      <c r="E1070" s="4" t="s">
        <v>220</v>
      </c>
      <c r="F1070" s="4" t="s">
        <v>3144</v>
      </c>
      <c r="G1070" s="4" t="s">
        <v>3149</v>
      </c>
      <c r="H1070" s="5" t="str">
        <f>HYPERLINK("https://www.airitibooks.com/Detail/Detail?PublicationID=P20191115205", "https://www.airitibooks.com/Detail/Detail?PublicationID=P20191115205")</f>
        <v>https://www.airitibooks.com/Detail/Detail?PublicationID=P20191115205</v>
      </c>
    </row>
    <row r="1071" spans="1:8" ht="21" customHeight="1">
      <c r="A1071" s="4" t="s">
        <v>3352</v>
      </c>
      <c r="B1071" s="4" t="s">
        <v>3353</v>
      </c>
      <c r="C1071" s="4" t="s">
        <v>219</v>
      </c>
      <c r="D1071" s="4" t="s">
        <v>3209</v>
      </c>
      <c r="E1071" s="4" t="s">
        <v>406</v>
      </c>
      <c r="F1071" s="4" t="s">
        <v>3172</v>
      </c>
      <c r="G1071" s="4" t="s">
        <v>221</v>
      </c>
      <c r="H1071" s="5" t="str">
        <f>HYPERLINK("https://www.airitibooks.com/Detail/Detail?PublicationID=P20191128072", "https://www.airitibooks.com/Detail/Detail?PublicationID=P20191128072")</f>
        <v>https://www.airitibooks.com/Detail/Detail?PublicationID=P20191128072</v>
      </c>
    </row>
    <row r="1072" spans="1:8" ht="21" customHeight="1">
      <c r="A1072" s="4" t="s">
        <v>3354</v>
      </c>
      <c r="B1072" s="4" t="s">
        <v>3355</v>
      </c>
      <c r="C1072" s="4" t="s">
        <v>180</v>
      </c>
      <c r="D1072" s="4" t="s">
        <v>3356</v>
      </c>
      <c r="E1072" s="4" t="s">
        <v>220</v>
      </c>
      <c r="F1072" s="4" t="s">
        <v>176</v>
      </c>
      <c r="G1072" s="4" t="s">
        <v>3357</v>
      </c>
      <c r="H1072" s="5" t="str">
        <f>HYPERLINK("https://www.airitibooks.com/Detail/Detail?PublicationID=P20191128109", "https://www.airitibooks.com/Detail/Detail?PublicationID=P20191128109")</f>
        <v>https://www.airitibooks.com/Detail/Detail?PublicationID=P20191128109</v>
      </c>
    </row>
    <row r="1073" spans="1:8" ht="21" customHeight="1">
      <c r="A1073" s="4" t="s">
        <v>3358</v>
      </c>
      <c r="B1073" s="4" t="s">
        <v>3359</v>
      </c>
      <c r="C1073" s="4" t="s">
        <v>180</v>
      </c>
      <c r="D1073" s="4" t="s">
        <v>3360</v>
      </c>
      <c r="E1073" s="4" t="s">
        <v>406</v>
      </c>
      <c r="F1073" s="4" t="s">
        <v>3167</v>
      </c>
      <c r="G1073" s="4" t="s">
        <v>380</v>
      </c>
      <c r="H1073" s="5" t="str">
        <f>HYPERLINK("https://www.airitibooks.com/Detail/Detail?PublicationID=P20191206048", "https://www.airitibooks.com/Detail/Detail?PublicationID=P20191206048")</f>
        <v>https://www.airitibooks.com/Detail/Detail?PublicationID=P20191206048</v>
      </c>
    </row>
    <row r="1074" spans="1:8" ht="21" customHeight="1">
      <c r="A1074" s="4" t="s">
        <v>3361</v>
      </c>
      <c r="B1074" s="4" t="s">
        <v>3362</v>
      </c>
      <c r="C1074" s="4" t="s">
        <v>1178</v>
      </c>
      <c r="D1074" s="4" t="s">
        <v>3363</v>
      </c>
      <c r="E1074" s="4" t="s">
        <v>220</v>
      </c>
      <c r="F1074" s="4" t="s">
        <v>3144</v>
      </c>
      <c r="G1074" s="4" t="s">
        <v>3149</v>
      </c>
      <c r="H1074" s="5" t="str">
        <f>HYPERLINK("https://www.airitibooks.com/Detail/Detail?PublicationID=P20191225058", "https://www.airitibooks.com/Detail/Detail?PublicationID=P20191225058")</f>
        <v>https://www.airitibooks.com/Detail/Detail?PublicationID=P20191225058</v>
      </c>
    </row>
    <row r="1075" spans="1:8" ht="21" customHeight="1">
      <c r="A1075" s="4" t="s">
        <v>3364</v>
      </c>
      <c r="B1075" s="4" t="s">
        <v>3365</v>
      </c>
      <c r="C1075" s="4" t="s">
        <v>1395</v>
      </c>
      <c r="D1075" s="4" t="s">
        <v>3366</v>
      </c>
      <c r="E1075" s="4" t="s">
        <v>406</v>
      </c>
      <c r="F1075" s="4" t="s">
        <v>3167</v>
      </c>
      <c r="G1075" s="4" t="s">
        <v>264</v>
      </c>
      <c r="H1075" s="5" t="str">
        <f>HYPERLINK("https://www.airitibooks.com/Detail/Detail?PublicationID=P20200103107", "https://www.airitibooks.com/Detail/Detail?PublicationID=P20200103107")</f>
        <v>https://www.airitibooks.com/Detail/Detail?PublicationID=P20200103107</v>
      </c>
    </row>
    <row r="1076" spans="1:8" ht="21" customHeight="1">
      <c r="A1076" s="4" t="s">
        <v>3367</v>
      </c>
      <c r="B1076" s="4" t="s">
        <v>3368</v>
      </c>
      <c r="C1076" s="4" t="s">
        <v>3147</v>
      </c>
      <c r="D1076" s="4" t="s">
        <v>3369</v>
      </c>
      <c r="E1076" s="4" t="s">
        <v>406</v>
      </c>
      <c r="F1076" s="4" t="s">
        <v>3200</v>
      </c>
      <c r="G1076" s="4" t="s">
        <v>154</v>
      </c>
      <c r="H1076" s="5" t="str">
        <f>HYPERLINK("https://www.airitibooks.com/Detail/Detail?PublicationID=P20200110036", "https://www.airitibooks.com/Detail/Detail?PublicationID=P20200110036")</f>
        <v>https://www.airitibooks.com/Detail/Detail?PublicationID=P20200110036</v>
      </c>
    </row>
    <row r="1077" spans="1:8" ht="21" customHeight="1">
      <c r="A1077" s="4" t="s">
        <v>3370</v>
      </c>
      <c r="B1077" s="4" t="s">
        <v>3371</v>
      </c>
      <c r="C1077" s="4" t="s">
        <v>2060</v>
      </c>
      <c r="D1077" s="4" t="s">
        <v>3372</v>
      </c>
      <c r="E1077" s="4" t="s">
        <v>127</v>
      </c>
      <c r="F1077" s="4" t="s">
        <v>3189</v>
      </c>
      <c r="G1077" s="4" t="s">
        <v>2161</v>
      </c>
      <c r="H1077" s="5" t="str">
        <f>HYPERLINK("https://www.airitibooks.com/Detail/Detail?PublicationID=P20200110172", "https://www.airitibooks.com/Detail/Detail?PublicationID=P20200110172")</f>
        <v>https://www.airitibooks.com/Detail/Detail?PublicationID=P20200110172</v>
      </c>
    </row>
    <row r="1078" spans="1:8" ht="21" customHeight="1">
      <c r="A1078" s="4" t="s">
        <v>3373</v>
      </c>
      <c r="B1078" s="4" t="s">
        <v>3374</v>
      </c>
      <c r="C1078" s="4" t="s">
        <v>583</v>
      </c>
      <c r="D1078" s="4" t="s">
        <v>3375</v>
      </c>
      <c r="E1078" s="4" t="s">
        <v>406</v>
      </c>
      <c r="F1078" s="4" t="s">
        <v>3144</v>
      </c>
      <c r="G1078" s="4" t="s">
        <v>3223</v>
      </c>
      <c r="H1078" s="5" t="str">
        <f>HYPERLINK("https://www.airitibooks.com/Detail/Detail?PublicationID=P20200110233", "https://www.airitibooks.com/Detail/Detail?PublicationID=P20200110233")</f>
        <v>https://www.airitibooks.com/Detail/Detail?PublicationID=P20200110233</v>
      </c>
    </row>
    <row r="1079" spans="1:8" ht="21" customHeight="1">
      <c r="A1079" s="4" t="s">
        <v>3376</v>
      </c>
      <c r="B1079" s="4" t="s">
        <v>3377</v>
      </c>
      <c r="C1079" s="4" t="s">
        <v>335</v>
      </c>
      <c r="D1079" s="4" t="s">
        <v>3378</v>
      </c>
      <c r="E1079" s="4" t="s">
        <v>406</v>
      </c>
      <c r="F1079" s="4" t="s">
        <v>3200</v>
      </c>
      <c r="G1079" s="4" t="s">
        <v>345</v>
      </c>
      <c r="H1079" s="5" t="str">
        <f>HYPERLINK("https://www.airitibooks.com/Detail/Detail?PublicationID=P20200117032", "https://www.airitibooks.com/Detail/Detail?PublicationID=P20200117032")</f>
        <v>https://www.airitibooks.com/Detail/Detail?PublicationID=P20200117032</v>
      </c>
    </row>
    <row r="1080" spans="1:8" ht="21" customHeight="1">
      <c r="A1080" s="4" t="s">
        <v>3379</v>
      </c>
      <c r="B1080" s="4" t="s">
        <v>3380</v>
      </c>
      <c r="C1080" s="4" t="s">
        <v>335</v>
      </c>
      <c r="D1080" s="4" t="s">
        <v>2922</v>
      </c>
      <c r="E1080" s="4" t="s">
        <v>406</v>
      </c>
      <c r="F1080" s="4" t="s">
        <v>3144</v>
      </c>
      <c r="G1080" s="4" t="s">
        <v>216</v>
      </c>
      <c r="H1080" s="5" t="str">
        <f>HYPERLINK("https://www.airitibooks.com/Detail/Detail?PublicationID=P20200117053", "https://www.airitibooks.com/Detail/Detail?PublicationID=P20200117053")</f>
        <v>https://www.airitibooks.com/Detail/Detail?PublicationID=P20200117053</v>
      </c>
    </row>
    <row r="1081" spans="1:8" ht="21" customHeight="1">
      <c r="A1081" s="4" t="s">
        <v>3381</v>
      </c>
      <c r="B1081" s="4" t="s">
        <v>3382</v>
      </c>
      <c r="C1081" s="4" t="s">
        <v>65</v>
      </c>
      <c r="D1081" s="4" t="s">
        <v>3383</v>
      </c>
      <c r="E1081" s="4" t="s">
        <v>220</v>
      </c>
      <c r="F1081" s="4" t="s">
        <v>3177</v>
      </c>
      <c r="G1081" s="4" t="s">
        <v>3178</v>
      </c>
      <c r="H1081" s="5" t="str">
        <f>HYPERLINK("https://www.airitibooks.com/Detail/Detail?PublicationID=P20200117147", "https://www.airitibooks.com/Detail/Detail?PublicationID=P20200117147")</f>
        <v>https://www.airitibooks.com/Detail/Detail?PublicationID=P20200117147</v>
      </c>
    </row>
    <row r="1082" spans="1:8" ht="21" customHeight="1">
      <c r="A1082" s="4" t="s">
        <v>3384</v>
      </c>
      <c r="B1082" s="4" t="s">
        <v>3385</v>
      </c>
      <c r="C1082" s="4" t="s">
        <v>1508</v>
      </c>
      <c r="D1082" s="4" t="s">
        <v>3386</v>
      </c>
      <c r="E1082" s="4" t="s">
        <v>406</v>
      </c>
      <c r="F1082" s="4" t="s">
        <v>3172</v>
      </c>
      <c r="G1082" s="4" t="s">
        <v>221</v>
      </c>
      <c r="H1082" s="5" t="str">
        <f>HYPERLINK("https://www.airitibooks.com/Detail/Detail?PublicationID=P20200117222", "https://www.airitibooks.com/Detail/Detail?PublicationID=P20200117222")</f>
        <v>https://www.airitibooks.com/Detail/Detail?PublicationID=P20200117222</v>
      </c>
    </row>
    <row r="1083" spans="1:8" ht="21" customHeight="1">
      <c r="A1083" s="4" t="s">
        <v>3387</v>
      </c>
      <c r="B1083" s="4" t="s">
        <v>3388</v>
      </c>
      <c r="C1083" s="4" t="s">
        <v>1629</v>
      </c>
      <c r="D1083" s="4" t="s">
        <v>3389</v>
      </c>
      <c r="E1083" s="4" t="s">
        <v>406</v>
      </c>
      <c r="F1083" s="4" t="s">
        <v>3144</v>
      </c>
      <c r="G1083" s="4" t="s">
        <v>3149</v>
      </c>
      <c r="H1083" s="5" t="str">
        <f>HYPERLINK("https://www.airitibooks.com/Detail/Detail?PublicationID=P20200117258", "https://www.airitibooks.com/Detail/Detail?PublicationID=P20200117258")</f>
        <v>https://www.airitibooks.com/Detail/Detail?PublicationID=P20200117258</v>
      </c>
    </row>
    <row r="1084" spans="1:8" ht="21" customHeight="1">
      <c r="A1084" s="4" t="s">
        <v>3390</v>
      </c>
      <c r="B1084" s="4" t="s">
        <v>3391</v>
      </c>
      <c r="C1084" s="4" t="s">
        <v>1525</v>
      </c>
      <c r="D1084" s="4" t="s">
        <v>3392</v>
      </c>
      <c r="E1084" s="4" t="s">
        <v>406</v>
      </c>
      <c r="F1084" s="4" t="s">
        <v>3162</v>
      </c>
      <c r="G1084" s="4" t="s">
        <v>167</v>
      </c>
      <c r="H1084" s="5" t="str">
        <f>HYPERLINK("https://www.airitibooks.com/Detail/Detail?PublicationID=P20200131174", "https://www.airitibooks.com/Detail/Detail?PublicationID=P20200131174")</f>
        <v>https://www.airitibooks.com/Detail/Detail?PublicationID=P20200131174</v>
      </c>
    </row>
    <row r="1085" spans="1:8" ht="21" customHeight="1">
      <c r="A1085" s="4" t="s">
        <v>3393</v>
      </c>
      <c r="B1085" s="4" t="s">
        <v>3394</v>
      </c>
      <c r="C1085" s="4" t="s">
        <v>199</v>
      </c>
      <c r="D1085" s="4" t="s">
        <v>3395</v>
      </c>
      <c r="E1085" s="4" t="s">
        <v>406</v>
      </c>
      <c r="F1085" s="4" t="s">
        <v>3200</v>
      </c>
      <c r="G1085" s="4" t="s">
        <v>986</v>
      </c>
      <c r="H1085" s="5" t="str">
        <f>HYPERLINK("https://www.airitibooks.com/Detail/Detail?PublicationID=P20200131205", "https://www.airitibooks.com/Detail/Detail?PublicationID=P20200131205")</f>
        <v>https://www.airitibooks.com/Detail/Detail?PublicationID=P20200131205</v>
      </c>
    </row>
    <row r="1086" spans="1:8" ht="21" customHeight="1">
      <c r="A1086" s="4" t="s">
        <v>3396</v>
      </c>
      <c r="B1086" s="4" t="s">
        <v>3397</v>
      </c>
      <c r="C1086" s="4" t="s">
        <v>3147</v>
      </c>
      <c r="D1086" s="4" t="s">
        <v>3398</v>
      </c>
      <c r="E1086" s="4" t="s">
        <v>1545</v>
      </c>
      <c r="F1086" s="4" t="s">
        <v>3144</v>
      </c>
      <c r="G1086" s="4" t="s">
        <v>3149</v>
      </c>
      <c r="H1086" s="5" t="str">
        <f>HYPERLINK("https://www.airitibooks.com/Detail/Detail?PublicationID=P20200215005", "https://www.airitibooks.com/Detail/Detail?PublicationID=P20200215005")</f>
        <v>https://www.airitibooks.com/Detail/Detail?PublicationID=P20200215005</v>
      </c>
    </row>
    <row r="1087" spans="1:8" ht="21" customHeight="1">
      <c r="A1087" s="4" t="s">
        <v>3399</v>
      </c>
      <c r="B1087" s="4" t="s">
        <v>3400</v>
      </c>
      <c r="C1087" s="4" t="s">
        <v>3147</v>
      </c>
      <c r="D1087" s="4" t="s">
        <v>3401</v>
      </c>
      <c r="E1087" s="4" t="s">
        <v>406</v>
      </c>
      <c r="F1087" s="4" t="s">
        <v>3200</v>
      </c>
      <c r="G1087" s="4" t="s">
        <v>154</v>
      </c>
      <c r="H1087" s="5" t="str">
        <f>HYPERLINK("https://www.airitibooks.com/Detail/Detail?PublicationID=P20200321056", "https://www.airitibooks.com/Detail/Detail?PublicationID=P20200321056")</f>
        <v>https://www.airitibooks.com/Detail/Detail?PublicationID=P20200321056</v>
      </c>
    </row>
    <row r="1088" spans="1:8" ht="21" customHeight="1">
      <c r="A1088" s="4" t="s">
        <v>18</v>
      </c>
      <c r="B1088" s="4" t="s">
        <v>3402</v>
      </c>
      <c r="C1088" s="4" t="s">
        <v>3147</v>
      </c>
      <c r="D1088" s="4" t="s">
        <v>3403</v>
      </c>
      <c r="E1088" s="4" t="s">
        <v>1545</v>
      </c>
      <c r="F1088" s="4" t="s">
        <v>3144</v>
      </c>
      <c r="G1088" s="4" t="s">
        <v>171</v>
      </c>
      <c r="H1088" s="5" t="str">
        <f>HYPERLINK("https://www.airitibooks.com/Detail/Detail?PublicationID=P20200321070", "https://www.airitibooks.com/Detail/Detail?PublicationID=P20200321070")</f>
        <v>https://www.airitibooks.com/Detail/Detail?PublicationID=P20200321070</v>
      </c>
    </row>
    <row r="1089" spans="1:8" ht="21" customHeight="1">
      <c r="A1089" s="4" t="s">
        <v>3404</v>
      </c>
      <c r="B1089" s="4" t="s">
        <v>3405</v>
      </c>
      <c r="C1089" s="4" t="s">
        <v>3147</v>
      </c>
      <c r="D1089" s="4" t="s">
        <v>3406</v>
      </c>
      <c r="E1089" s="4" t="s">
        <v>1545</v>
      </c>
      <c r="F1089" s="4" t="s">
        <v>3162</v>
      </c>
      <c r="G1089" s="4" t="s">
        <v>580</v>
      </c>
      <c r="H1089" s="5" t="str">
        <f>HYPERLINK("https://www.airitibooks.com/Detail/Detail?PublicationID=P20200321077", "https://www.airitibooks.com/Detail/Detail?PublicationID=P20200321077")</f>
        <v>https://www.airitibooks.com/Detail/Detail?PublicationID=P20200321077</v>
      </c>
    </row>
    <row r="1090" spans="1:8" ht="21" customHeight="1">
      <c r="A1090" s="4" t="s">
        <v>3407</v>
      </c>
      <c r="B1090" s="4" t="s">
        <v>3408</v>
      </c>
      <c r="C1090" s="4" t="s">
        <v>3147</v>
      </c>
      <c r="D1090" s="4" t="s">
        <v>3409</v>
      </c>
      <c r="E1090" s="4" t="s">
        <v>1545</v>
      </c>
      <c r="F1090" s="4" t="s">
        <v>3144</v>
      </c>
      <c r="G1090" s="4" t="s">
        <v>216</v>
      </c>
      <c r="H1090" s="5" t="str">
        <f>HYPERLINK("https://www.airitibooks.com/Detail/Detail?PublicationID=P20200321081", "https://www.airitibooks.com/Detail/Detail?PublicationID=P20200321081")</f>
        <v>https://www.airitibooks.com/Detail/Detail?PublicationID=P20200321081</v>
      </c>
    </row>
    <row r="1091" spans="1:8" ht="21" customHeight="1">
      <c r="A1091" s="4" t="s">
        <v>3410</v>
      </c>
      <c r="B1091" s="4" t="s">
        <v>3411</v>
      </c>
      <c r="C1091" s="4" t="s">
        <v>267</v>
      </c>
      <c r="D1091" s="4" t="s">
        <v>3412</v>
      </c>
      <c r="E1091" s="4" t="s">
        <v>1545</v>
      </c>
      <c r="F1091" s="4" t="s">
        <v>3167</v>
      </c>
      <c r="G1091" s="4" t="s">
        <v>227</v>
      </c>
      <c r="H1091" s="5" t="str">
        <f>HYPERLINK("https://www.airitibooks.com/Detail/Detail?PublicationID=P20200321131", "https://www.airitibooks.com/Detail/Detail?PublicationID=P20200321131")</f>
        <v>https://www.airitibooks.com/Detail/Detail?PublicationID=P20200321131</v>
      </c>
    </row>
    <row r="1092" spans="1:8" ht="21" customHeight="1">
      <c r="A1092" s="4" t="s">
        <v>3413</v>
      </c>
      <c r="B1092" s="4" t="s">
        <v>3414</v>
      </c>
      <c r="C1092" s="4" t="s">
        <v>267</v>
      </c>
      <c r="D1092" s="4" t="s">
        <v>3415</v>
      </c>
      <c r="E1092" s="4" t="s">
        <v>1545</v>
      </c>
      <c r="F1092" s="4" t="s">
        <v>3162</v>
      </c>
      <c r="G1092" s="4" t="s">
        <v>3163</v>
      </c>
      <c r="H1092" s="5" t="str">
        <f>HYPERLINK("https://www.airitibooks.com/Detail/Detail?PublicationID=P20200321132", "https://www.airitibooks.com/Detail/Detail?PublicationID=P20200321132")</f>
        <v>https://www.airitibooks.com/Detail/Detail?PublicationID=P20200321132</v>
      </c>
    </row>
    <row r="1093" spans="1:8" ht="21" customHeight="1">
      <c r="A1093" s="4" t="s">
        <v>3416</v>
      </c>
      <c r="B1093" s="4" t="s">
        <v>3417</v>
      </c>
      <c r="C1093" s="4" t="s">
        <v>267</v>
      </c>
      <c r="D1093" s="4" t="s">
        <v>3418</v>
      </c>
      <c r="E1093" s="4" t="s">
        <v>1545</v>
      </c>
      <c r="F1093" s="4" t="s">
        <v>3162</v>
      </c>
      <c r="G1093" s="4" t="s">
        <v>3163</v>
      </c>
      <c r="H1093" s="5" t="str">
        <f>HYPERLINK("https://www.airitibooks.com/Detail/Detail?PublicationID=P20200321133", "https://www.airitibooks.com/Detail/Detail?PublicationID=P20200321133")</f>
        <v>https://www.airitibooks.com/Detail/Detail?PublicationID=P20200321133</v>
      </c>
    </row>
    <row r="1094" spans="1:8" ht="21" customHeight="1">
      <c r="A1094" s="4" t="s">
        <v>3419</v>
      </c>
      <c r="B1094" s="4" t="s">
        <v>3420</v>
      </c>
      <c r="C1094" s="4" t="s">
        <v>267</v>
      </c>
      <c r="D1094" s="4" t="s">
        <v>3421</v>
      </c>
      <c r="E1094" s="4" t="s">
        <v>1545</v>
      </c>
      <c r="F1094" s="4" t="s">
        <v>3144</v>
      </c>
      <c r="G1094" s="4" t="s">
        <v>3149</v>
      </c>
      <c r="H1094" s="5" t="str">
        <f>HYPERLINK("https://www.airitibooks.com/Detail/Detail?PublicationID=P20200321138", "https://www.airitibooks.com/Detail/Detail?PublicationID=P20200321138")</f>
        <v>https://www.airitibooks.com/Detail/Detail?PublicationID=P20200321138</v>
      </c>
    </row>
    <row r="1095" spans="1:8" ht="21" customHeight="1">
      <c r="A1095" s="4" t="s">
        <v>3422</v>
      </c>
      <c r="B1095" s="4" t="s">
        <v>3423</v>
      </c>
      <c r="C1095" s="4" t="s">
        <v>1703</v>
      </c>
      <c r="D1095" s="4" t="s">
        <v>3424</v>
      </c>
      <c r="E1095" s="4" t="s">
        <v>406</v>
      </c>
      <c r="F1095" s="4" t="s">
        <v>3144</v>
      </c>
      <c r="G1095" s="4" t="s">
        <v>3149</v>
      </c>
      <c r="H1095" s="5" t="str">
        <f>HYPERLINK("https://www.airitibooks.com/Detail/Detail?PublicationID=P20200321146", "https://www.airitibooks.com/Detail/Detail?PublicationID=P20200321146")</f>
        <v>https://www.airitibooks.com/Detail/Detail?PublicationID=P20200321146</v>
      </c>
    </row>
    <row r="1096" spans="1:8" ht="21" customHeight="1">
      <c r="A1096" s="4" t="s">
        <v>3425</v>
      </c>
      <c r="B1096" s="4" t="s">
        <v>3426</v>
      </c>
      <c r="C1096" s="4" t="s">
        <v>507</v>
      </c>
      <c r="D1096" s="4" t="s">
        <v>3427</v>
      </c>
      <c r="E1096" s="4" t="s">
        <v>406</v>
      </c>
      <c r="F1096" s="4" t="s">
        <v>3144</v>
      </c>
      <c r="G1096" s="4" t="s">
        <v>171</v>
      </c>
      <c r="H1096" s="5" t="str">
        <f>HYPERLINK("https://www.airitibooks.com/Detail/Detail?PublicationID=P20200321177", "https://www.airitibooks.com/Detail/Detail?PublicationID=P20200321177")</f>
        <v>https://www.airitibooks.com/Detail/Detail?PublicationID=P20200321177</v>
      </c>
    </row>
    <row r="1097" spans="1:8" ht="21" customHeight="1">
      <c r="A1097" s="4" t="s">
        <v>3428</v>
      </c>
      <c r="B1097" s="4" t="s">
        <v>3429</v>
      </c>
      <c r="C1097" s="4" t="s">
        <v>507</v>
      </c>
      <c r="D1097" s="4" t="s">
        <v>3430</v>
      </c>
      <c r="E1097" s="4" t="s">
        <v>406</v>
      </c>
      <c r="F1097" s="4" t="s">
        <v>3144</v>
      </c>
      <c r="G1097" s="4" t="s">
        <v>216</v>
      </c>
      <c r="H1097" s="5" t="str">
        <f>HYPERLINK("https://www.airitibooks.com/Detail/Detail?PublicationID=P20200321179", "https://www.airitibooks.com/Detail/Detail?PublicationID=P20200321179")</f>
        <v>https://www.airitibooks.com/Detail/Detail?PublicationID=P20200321179</v>
      </c>
    </row>
    <row r="1098" spans="1:8" ht="21" customHeight="1">
      <c r="A1098" s="4" t="s">
        <v>3431</v>
      </c>
      <c r="B1098" s="4" t="s">
        <v>3432</v>
      </c>
      <c r="C1098" s="4" t="s">
        <v>1391</v>
      </c>
      <c r="D1098" s="4" t="s">
        <v>3433</v>
      </c>
      <c r="E1098" s="4" t="s">
        <v>220</v>
      </c>
      <c r="F1098" s="4" t="s">
        <v>3177</v>
      </c>
      <c r="G1098" s="4" t="s">
        <v>3178</v>
      </c>
      <c r="H1098" s="5" t="str">
        <f>HYPERLINK("https://www.airitibooks.com/Detail/Detail?PublicationID=P20200321234", "https://www.airitibooks.com/Detail/Detail?PublicationID=P20200321234")</f>
        <v>https://www.airitibooks.com/Detail/Detail?PublicationID=P20200321234</v>
      </c>
    </row>
    <row r="1099" spans="1:8" ht="21" customHeight="1">
      <c r="A1099" s="4" t="s">
        <v>3434</v>
      </c>
      <c r="B1099" s="4" t="s">
        <v>3435</v>
      </c>
      <c r="C1099" s="4" t="s">
        <v>2840</v>
      </c>
      <c r="D1099" s="4" t="s">
        <v>3436</v>
      </c>
      <c r="E1099" s="4" t="s">
        <v>406</v>
      </c>
      <c r="F1099" s="4" t="s">
        <v>3144</v>
      </c>
      <c r="G1099" s="4" t="s">
        <v>171</v>
      </c>
      <c r="H1099" s="5" t="str">
        <f>HYPERLINK("https://www.airitibooks.com/Detail/Detail?PublicationID=P20200321241", "https://www.airitibooks.com/Detail/Detail?PublicationID=P20200321241")</f>
        <v>https://www.airitibooks.com/Detail/Detail?PublicationID=P20200321241</v>
      </c>
    </row>
    <row r="1100" spans="1:8" ht="21" customHeight="1">
      <c r="A1100" s="4" t="s">
        <v>3437</v>
      </c>
      <c r="B1100" s="4" t="s">
        <v>3438</v>
      </c>
      <c r="C1100" s="4" t="s">
        <v>3439</v>
      </c>
      <c r="D1100" s="4" t="s">
        <v>3440</v>
      </c>
      <c r="E1100" s="4" t="s">
        <v>406</v>
      </c>
      <c r="F1100" s="4" t="s">
        <v>3162</v>
      </c>
      <c r="G1100" s="4" t="s">
        <v>580</v>
      </c>
      <c r="H1100" s="5" t="str">
        <f>HYPERLINK("https://www.airitibooks.com/Detail/Detail?PublicationID=P20200321243", "https://www.airitibooks.com/Detail/Detail?PublicationID=P20200321243")</f>
        <v>https://www.airitibooks.com/Detail/Detail?PublicationID=P20200321243</v>
      </c>
    </row>
    <row r="1101" spans="1:8" ht="21" customHeight="1">
      <c r="A1101" s="4" t="s">
        <v>3441</v>
      </c>
      <c r="B1101" s="4" t="s">
        <v>3442</v>
      </c>
      <c r="C1101" s="4" t="s">
        <v>2639</v>
      </c>
      <c r="D1101" s="4" t="s">
        <v>3443</v>
      </c>
      <c r="E1101" s="4" t="s">
        <v>220</v>
      </c>
      <c r="F1101" s="4" t="s">
        <v>3144</v>
      </c>
      <c r="G1101" s="4" t="s">
        <v>994</v>
      </c>
      <c r="H1101" s="5" t="str">
        <f>HYPERLINK("https://www.airitibooks.com/Detail/Detail?PublicationID=P20200321675", "https://www.airitibooks.com/Detail/Detail?PublicationID=P20200321675")</f>
        <v>https://www.airitibooks.com/Detail/Detail?PublicationID=P20200321675</v>
      </c>
    </row>
    <row r="1102" spans="1:8" ht="21" customHeight="1">
      <c r="A1102" s="4" t="s">
        <v>3444</v>
      </c>
      <c r="B1102" s="4" t="s">
        <v>3445</v>
      </c>
      <c r="C1102" s="4" t="s">
        <v>224</v>
      </c>
      <c r="D1102" s="4" t="s">
        <v>3446</v>
      </c>
      <c r="E1102" s="4" t="s">
        <v>1545</v>
      </c>
      <c r="F1102" s="4" t="s">
        <v>3144</v>
      </c>
      <c r="G1102" s="4" t="s">
        <v>3149</v>
      </c>
      <c r="H1102" s="5" t="str">
        <f>HYPERLINK("https://www.airitibooks.com/Detail/Detail?PublicationID=P20200402025", "https://www.airitibooks.com/Detail/Detail?PublicationID=P20200402025")</f>
        <v>https://www.airitibooks.com/Detail/Detail?PublicationID=P20200402025</v>
      </c>
    </row>
    <row r="1103" spans="1:8" ht="21" customHeight="1">
      <c r="A1103" s="4" t="s">
        <v>3447</v>
      </c>
      <c r="B1103" s="4" t="s">
        <v>3448</v>
      </c>
      <c r="C1103" s="4" t="s">
        <v>224</v>
      </c>
      <c r="D1103" s="4" t="s">
        <v>3446</v>
      </c>
      <c r="E1103" s="4" t="s">
        <v>1545</v>
      </c>
      <c r="F1103" s="4" t="s">
        <v>3144</v>
      </c>
      <c r="G1103" s="4" t="s">
        <v>3149</v>
      </c>
      <c r="H1103" s="5" t="str">
        <f>HYPERLINK("https://www.airitibooks.com/Detail/Detail?PublicationID=P20200402026", "https://www.airitibooks.com/Detail/Detail?PublicationID=P20200402026")</f>
        <v>https://www.airitibooks.com/Detail/Detail?PublicationID=P20200402026</v>
      </c>
    </row>
    <row r="1104" spans="1:8" ht="21" customHeight="1">
      <c r="A1104" s="4" t="s">
        <v>3449</v>
      </c>
      <c r="B1104" s="4" t="s">
        <v>3450</v>
      </c>
      <c r="C1104" s="4" t="s">
        <v>3451</v>
      </c>
      <c r="D1104" s="4" t="s">
        <v>3452</v>
      </c>
      <c r="E1104" s="4" t="s">
        <v>1545</v>
      </c>
      <c r="F1104" s="4" t="s">
        <v>3177</v>
      </c>
      <c r="G1104" s="4" t="s">
        <v>362</v>
      </c>
      <c r="H1104" s="5" t="str">
        <f>HYPERLINK("https://www.airitibooks.com/Detail/Detail?PublicationID=P20200402051", "https://www.airitibooks.com/Detail/Detail?PublicationID=P20200402051")</f>
        <v>https://www.airitibooks.com/Detail/Detail?PublicationID=P20200402051</v>
      </c>
    </row>
    <row r="1105" spans="1:8" ht="21" customHeight="1">
      <c r="A1105" s="4" t="s">
        <v>3453</v>
      </c>
      <c r="B1105" s="4" t="s">
        <v>3454</v>
      </c>
      <c r="C1105" s="4" t="s">
        <v>3147</v>
      </c>
      <c r="D1105" s="4" t="s">
        <v>3455</v>
      </c>
      <c r="E1105" s="4" t="s">
        <v>1545</v>
      </c>
      <c r="F1105" s="4" t="s">
        <v>3144</v>
      </c>
      <c r="G1105" s="4" t="s">
        <v>171</v>
      </c>
      <c r="H1105" s="5" t="str">
        <f>HYPERLINK("https://www.airitibooks.com/Detail/Detail?PublicationID=P20200402054", "https://www.airitibooks.com/Detail/Detail?PublicationID=P20200402054")</f>
        <v>https://www.airitibooks.com/Detail/Detail?PublicationID=P20200402054</v>
      </c>
    </row>
    <row r="1106" spans="1:8" ht="21" customHeight="1">
      <c r="A1106" s="4" t="s">
        <v>3456</v>
      </c>
      <c r="B1106" s="4" t="s">
        <v>3457</v>
      </c>
      <c r="C1106" s="4" t="s">
        <v>3147</v>
      </c>
      <c r="D1106" s="4" t="s">
        <v>3458</v>
      </c>
      <c r="E1106" s="4" t="s">
        <v>1545</v>
      </c>
      <c r="F1106" s="4" t="s">
        <v>3144</v>
      </c>
      <c r="G1106" s="4" t="s">
        <v>171</v>
      </c>
      <c r="H1106" s="5" t="str">
        <f>HYPERLINK("https://www.airitibooks.com/Detail/Detail?PublicationID=P20200402065", "https://www.airitibooks.com/Detail/Detail?PublicationID=P20200402065")</f>
        <v>https://www.airitibooks.com/Detail/Detail?PublicationID=P20200402065</v>
      </c>
    </row>
    <row r="1107" spans="1:8" ht="21" customHeight="1">
      <c r="A1107" s="4" t="s">
        <v>3459</v>
      </c>
      <c r="B1107" s="4" t="s">
        <v>3460</v>
      </c>
      <c r="C1107" s="4" t="s">
        <v>3147</v>
      </c>
      <c r="D1107" s="4" t="s">
        <v>3461</v>
      </c>
      <c r="E1107" s="4" t="s">
        <v>1545</v>
      </c>
      <c r="F1107" s="4" t="s">
        <v>3144</v>
      </c>
      <c r="G1107" s="4" t="s">
        <v>171</v>
      </c>
      <c r="H1107" s="5" t="str">
        <f>HYPERLINK("https://www.airitibooks.com/Detail/Detail?PublicationID=P20200402069", "https://www.airitibooks.com/Detail/Detail?PublicationID=P20200402069")</f>
        <v>https://www.airitibooks.com/Detail/Detail?PublicationID=P20200402069</v>
      </c>
    </row>
    <row r="1108" spans="1:8" ht="21" customHeight="1">
      <c r="A1108" s="4" t="s">
        <v>3462</v>
      </c>
      <c r="B1108" s="4" t="s">
        <v>3463</v>
      </c>
      <c r="C1108" s="4" t="s">
        <v>3147</v>
      </c>
      <c r="D1108" s="4" t="s">
        <v>3464</v>
      </c>
      <c r="E1108" s="4" t="s">
        <v>1545</v>
      </c>
      <c r="F1108" s="4" t="s">
        <v>3200</v>
      </c>
      <c r="G1108" s="4" t="s">
        <v>2329</v>
      </c>
      <c r="H1108" s="5" t="str">
        <f>HYPERLINK("https://www.airitibooks.com/Detail/Detail?PublicationID=P20200402071", "https://www.airitibooks.com/Detail/Detail?PublicationID=P20200402071")</f>
        <v>https://www.airitibooks.com/Detail/Detail?PublicationID=P20200402071</v>
      </c>
    </row>
    <row r="1109" spans="1:8" ht="21" customHeight="1">
      <c r="A1109" s="4" t="s">
        <v>3465</v>
      </c>
      <c r="B1109" s="4" t="s">
        <v>3466</v>
      </c>
      <c r="C1109" s="4" t="s">
        <v>3147</v>
      </c>
      <c r="D1109" s="4" t="s">
        <v>3467</v>
      </c>
      <c r="E1109" s="4" t="s">
        <v>1545</v>
      </c>
      <c r="F1109" s="4" t="s">
        <v>3144</v>
      </c>
      <c r="G1109" s="4" t="s">
        <v>171</v>
      </c>
      <c r="H1109" s="5" t="str">
        <f>HYPERLINK("https://www.airitibooks.com/Detail/Detail?PublicationID=P20200402073", "https://www.airitibooks.com/Detail/Detail?PublicationID=P20200402073")</f>
        <v>https://www.airitibooks.com/Detail/Detail?PublicationID=P20200402073</v>
      </c>
    </row>
    <row r="1110" spans="1:8" ht="21" customHeight="1">
      <c r="A1110" s="4" t="s">
        <v>3468</v>
      </c>
      <c r="B1110" s="4" t="s">
        <v>3469</v>
      </c>
      <c r="C1110" s="4" t="s">
        <v>3147</v>
      </c>
      <c r="D1110" s="4" t="s">
        <v>3470</v>
      </c>
      <c r="E1110" s="4" t="s">
        <v>1545</v>
      </c>
      <c r="F1110" s="4" t="s">
        <v>3200</v>
      </c>
      <c r="G1110" s="4" t="s">
        <v>154</v>
      </c>
      <c r="H1110" s="5" t="str">
        <f>HYPERLINK("https://www.airitibooks.com/Detail/Detail?PublicationID=P20200402075", "https://www.airitibooks.com/Detail/Detail?PublicationID=P20200402075")</f>
        <v>https://www.airitibooks.com/Detail/Detail?PublicationID=P20200402075</v>
      </c>
    </row>
    <row r="1111" spans="1:8" ht="21" customHeight="1">
      <c r="A1111" s="4" t="s">
        <v>3471</v>
      </c>
      <c r="B1111" s="4" t="s">
        <v>3472</v>
      </c>
      <c r="C1111" s="4" t="s">
        <v>3147</v>
      </c>
      <c r="D1111" s="4" t="s">
        <v>3473</v>
      </c>
      <c r="E1111" s="4" t="s">
        <v>1545</v>
      </c>
      <c r="F1111" s="4" t="s">
        <v>3144</v>
      </c>
      <c r="G1111" s="4" t="s">
        <v>216</v>
      </c>
      <c r="H1111" s="5" t="str">
        <f>HYPERLINK("https://www.airitibooks.com/Detail/Detail?PublicationID=P20200402079", "https://www.airitibooks.com/Detail/Detail?PublicationID=P20200402079")</f>
        <v>https://www.airitibooks.com/Detail/Detail?PublicationID=P20200402079</v>
      </c>
    </row>
    <row r="1112" spans="1:8" ht="21" customHeight="1">
      <c r="A1112" s="4" t="s">
        <v>22</v>
      </c>
      <c r="B1112" s="4" t="s">
        <v>3474</v>
      </c>
      <c r="C1112" s="4" t="s">
        <v>3147</v>
      </c>
      <c r="D1112" s="4" t="s">
        <v>3475</v>
      </c>
      <c r="E1112" s="4" t="s">
        <v>1545</v>
      </c>
      <c r="F1112" s="4" t="s">
        <v>3144</v>
      </c>
      <c r="G1112" s="4" t="s">
        <v>171</v>
      </c>
      <c r="H1112" s="5" t="str">
        <f>HYPERLINK("https://www.airitibooks.com/Detail/Detail?PublicationID=P20200402080", "https://www.airitibooks.com/Detail/Detail?PublicationID=P20200402080")</f>
        <v>https://www.airitibooks.com/Detail/Detail?PublicationID=P20200402080</v>
      </c>
    </row>
    <row r="1113" spans="1:8" ht="21" customHeight="1">
      <c r="A1113" s="4" t="s">
        <v>3476</v>
      </c>
      <c r="B1113" s="4" t="s">
        <v>3477</v>
      </c>
      <c r="C1113" s="4" t="s">
        <v>103</v>
      </c>
      <c r="D1113" s="4" t="s">
        <v>3478</v>
      </c>
      <c r="E1113" s="4" t="s">
        <v>220</v>
      </c>
      <c r="F1113" s="4" t="s">
        <v>3177</v>
      </c>
      <c r="G1113" s="4" t="s">
        <v>308</v>
      </c>
      <c r="H1113" s="5" t="str">
        <f>HYPERLINK("https://www.airitibooks.com/Detail/Detail?PublicationID=P20200402635", "https://www.airitibooks.com/Detail/Detail?PublicationID=P20200402635")</f>
        <v>https://www.airitibooks.com/Detail/Detail?PublicationID=P20200402635</v>
      </c>
    </row>
    <row r="1114" spans="1:8" ht="21" customHeight="1">
      <c r="A1114" s="4" t="s">
        <v>3479</v>
      </c>
      <c r="B1114" s="4" t="s">
        <v>3480</v>
      </c>
      <c r="C1114" s="4" t="s">
        <v>666</v>
      </c>
      <c r="D1114" s="4" t="s">
        <v>3481</v>
      </c>
      <c r="E1114" s="4" t="s">
        <v>1545</v>
      </c>
      <c r="F1114" s="4" t="s">
        <v>3144</v>
      </c>
      <c r="G1114" s="4" t="s">
        <v>171</v>
      </c>
      <c r="H1114" s="5" t="str">
        <f>HYPERLINK("https://www.airitibooks.com/Detail/Detail?PublicationID=P20200402644", "https://www.airitibooks.com/Detail/Detail?PublicationID=P20200402644")</f>
        <v>https://www.airitibooks.com/Detail/Detail?PublicationID=P20200402644</v>
      </c>
    </row>
    <row r="1115" spans="1:8" ht="21" customHeight="1">
      <c r="A1115" s="4" t="s">
        <v>3482</v>
      </c>
      <c r="B1115" s="4" t="s">
        <v>3483</v>
      </c>
      <c r="C1115" s="4" t="s">
        <v>666</v>
      </c>
      <c r="D1115" s="4" t="s">
        <v>3484</v>
      </c>
      <c r="E1115" s="4" t="s">
        <v>1545</v>
      </c>
      <c r="F1115" s="4" t="s">
        <v>3144</v>
      </c>
      <c r="G1115" s="4" t="s">
        <v>3149</v>
      </c>
      <c r="H1115" s="5" t="str">
        <f>HYPERLINK("https://www.airitibooks.com/Detail/Detail?PublicationID=P20200402645", "https://www.airitibooks.com/Detail/Detail?PublicationID=P20200402645")</f>
        <v>https://www.airitibooks.com/Detail/Detail?PublicationID=P20200402645</v>
      </c>
    </row>
    <row r="1116" spans="1:8" ht="21" customHeight="1">
      <c r="A1116" s="4" t="s">
        <v>3485</v>
      </c>
      <c r="B1116" s="4" t="s">
        <v>3486</v>
      </c>
      <c r="C1116" s="4" t="s">
        <v>666</v>
      </c>
      <c r="D1116" s="4" t="s">
        <v>3487</v>
      </c>
      <c r="E1116" s="4" t="s">
        <v>1545</v>
      </c>
      <c r="F1116" s="4" t="s">
        <v>3162</v>
      </c>
      <c r="G1116" s="4" t="s">
        <v>325</v>
      </c>
      <c r="H1116" s="5" t="str">
        <f>HYPERLINK("https://www.airitibooks.com/Detail/Detail?PublicationID=P20200402649", "https://www.airitibooks.com/Detail/Detail?PublicationID=P20200402649")</f>
        <v>https://www.airitibooks.com/Detail/Detail?PublicationID=P20200402649</v>
      </c>
    </row>
    <row r="1117" spans="1:8" ht="21" customHeight="1">
      <c r="A1117" s="4" t="s">
        <v>3488</v>
      </c>
      <c r="B1117" s="4" t="s">
        <v>3489</v>
      </c>
      <c r="C1117" s="4" t="s">
        <v>583</v>
      </c>
      <c r="D1117" s="4" t="s">
        <v>3490</v>
      </c>
      <c r="E1117" s="4" t="s">
        <v>1545</v>
      </c>
      <c r="F1117" s="4" t="s">
        <v>3172</v>
      </c>
      <c r="G1117" s="4" t="s">
        <v>858</v>
      </c>
      <c r="H1117" s="5" t="str">
        <f>HYPERLINK("https://www.airitibooks.com/Detail/Detail?PublicationID=P20200402693", "https://www.airitibooks.com/Detail/Detail?PublicationID=P20200402693")</f>
        <v>https://www.airitibooks.com/Detail/Detail?PublicationID=P20200402693</v>
      </c>
    </row>
    <row r="1118" spans="1:8" ht="21" customHeight="1">
      <c r="A1118" s="4" t="s">
        <v>3491</v>
      </c>
      <c r="B1118" s="4" t="s">
        <v>3492</v>
      </c>
      <c r="C1118" s="4" t="s">
        <v>583</v>
      </c>
      <c r="D1118" s="4" t="s">
        <v>3493</v>
      </c>
      <c r="E1118" s="4" t="s">
        <v>1545</v>
      </c>
      <c r="F1118" s="4" t="s">
        <v>3162</v>
      </c>
      <c r="G1118" s="4" t="s">
        <v>580</v>
      </c>
      <c r="H1118" s="5" t="str">
        <f>HYPERLINK("https://www.airitibooks.com/Detail/Detail?PublicationID=P20200402712", "https://www.airitibooks.com/Detail/Detail?PublicationID=P20200402712")</f>
        <v>https://www.airitibooks.com/Detail/Detail?PublicationID=P20200402712</v>
      </c>
    </row>
    <row r="1119" spans="1:8" ht="21" customHeight="1">
      <c r="A1119" s="4" t="s">
        <v>3494</v>
      </c>
      <c r="B1119" s="4" t="s">
        <v>3495</v>
      </c>
      <c r="C1119" s="4" t="s">
        <v>583</v>
      </c>
      <c r="D1119" s="4" t="s">
        <v>3496</v>
      </c>
      <c r="E1119" s="4" t="s">
        <v>1545</v>
      </c>
      <c r="F1119" s="4" t="s">
        <v>3144</v>
      </c>
      <c r="G1119" s="4" t="s">
        <v>171</v>
      </c>
      <c r="H1119" s="5" t="str">
        <f>HYPERLINK("https://www.airitibooks.com/Detail/Detail?PublicationID=P20200402715", "https://www.airitibooks.com/Detail/Detail?PublicationID=P20200402715")</f>
        <v>https://www.airitibooks.com/Detail/Detail?PublicationID=P20200402715</v>
      </c>
    </row>
    <row r="1120" spans="1:8" ht="21" customHeight="1">
      <c r="A1120" s="4" t="s">
        <v>3497</v>
      </c>
      <c r="B1120" s="4" t="s">
        <v>3498</v>
      </c>
      <c r="C1120" s="4" t="s">
        <v>1178</v>
      </c>
      <c r="D1120" s="4" t="s">
        <v>3499</v>
      </c>
      <c r="E1120" s="4" t="s">
        <v>406</v>
      </c>
      <c r="F1120" s="4" t="s">
        <v>3200</v>
      </c>
      <c r="G1120" s="4" t="s">
        <v>2329</v>
      </c>
      <c r="H1120" s="5" t="str">
        <f>HYPERLINK("https://www.airitibooks.com/Detail/Detail?PublicationID=P20200402776", "https://www.airitibooks.com/Detail/Detail?PublicationID=P20200402776")</f>
        <v>https://www.airitibooks.com/Detail/Detail?PublicationID=P20200402776</v>
      </c>
    </row>
    <row r="1121" spans="1:8" ht="21" customHeight="1">
      <c r="A1121" s="4" t="s">
        <v>3500</v>
      </c>
      <c r="B1121" s="4" t="s">
        <v>3501</v>
      </c>
      <c r="C1121" s="4" t="s">
        <v>530</v>
      </c>
      <c r="D1121" s="4" t="s">
        <v>20</v>
      </c>
      <c r="E1121" s="4" t="s">
        <v>1545</v>
      </c>
      <c r="F1121" s="4" t="s">
        <v>3189</v>
      </c>
      <c r="G1121" s="4" t="s">
        <v>3502</v>
      </c>
      <c r="H1121" s="5" t="str">
        <f>HYPERLINK("https://www.airitibooks.com/Detail/Detail?PublicationID=P20200413024", "https://www.airitibooks.com/Detail/Detail?PublicationID=P20200413024")</f>
        <v>https://www.airitibooks.com/Detail/Detail?PublicationID=P20200413024</v>
      </c>
    </row>
    <row r="1122" spans="1:8" ht="21" customHeight="1">
      <c r="A1122" s="4" t="s">
        <v>3503</v>
      </c>
      <c r="B1122" s="4" t="s">
        <v>3504</v>
      </c>
      <c r="C1122" s="4" t="s">
        <v>721</v>
      </c>
      <c r="D1122" s="4" t="s">
        <v>3505</v>
      </c>
      <c r="E1122" s="4" t="s">
        <v>1545</v>
      </c>
      <c r="F1122" s="4" t="s">
        <v>3162</v>
      </c>
      <c r="G1122" s="4" t="s">
        <v>3163</v>
      </c>
      <c r="H1122" s="5" t="str">
        <f>HYPERLINK("https://www.airitibooks.com/Detail/Detail?PublicationID=P20200413139", "https://www.airitibooks.com/Detail/Detail?PublicationID=P20200413139")</f>
        <v>https://www.airitibooks.com/Detail/Detail?PublicationID=P20200413139</v>
      </c>
    </row>
    <row r="1123" spans="1:8" ht="21" customHeight="1">
      <c r="A1123" s="4" t="s">
        <v>3506</v>
      </c>
      <c r="B1123" s="4" t="s">
        <v>3507</v>
      </c>
      <c r="C1123" s="4" t="s">
        <v>721</v>
      </c>
      <c r="D1123" s="4" t="s">
        <v>3508</v>
      </c>
      <c r="E1123" s="4" t="s">
        <v>1545</v>
      </c>
      <c r="F1123" s="4" t="s">
        <v>3162</v>
      </c>
      <c r="G1123" s="4" t="s">
        <v>3163</v>
      </c>
      <c r="H1123" s="5" t="str">
        <f>HYPERLINK("https://www.airitibooks.com/Detail/Detail?PublicationID=P20200413140", "https://www.airitibooks.com/Detail/Detail?PublicationID=P20200413140")</f>
        <v>https://www.airitibooks.com/Detail/Detail?PublicationID=P20200413140</v>
      </c>
    </row>
    <row r="1124" spans="1:8" ht="21" customHeight="1">
      <c r="A1124" s="4" t="s">
        <v>3509</v>
      </c>
      <c r="B1124" s="4" t="s">
        <v>3510</v>
      </c>
      <c r="C1124" s="4" t="s">
        <v>372</v>
      </c>
      <c r="D1124" s="4" t="s">
        <v>3511</v>
      </c>
      <c r="E1124" s="4" t="s">
        <v>1545</v>
      </c>
      <c r="F1124" s="4" t="s">
        <v>3167</v>
      </c>
      <c r="G1124" s="4" t="s">
        <v>46</v>
      </c>
      <c r="H1124" s="5" t="str">
        <f>HYPERLINK("https://www.airitibooks.com/Detail/Detail?PublicationID=P20200413171", "https://www.airitibooks.com/Detail/Detail?PublicationID=P20200413171")</f>
        <v>https://www.airitibooks.com/Detail/Detail?PublicationID=P20200413171</v>
      </c>
    </row>
    <row r="1125" spans="1:8" ht="21" customHeight="1">
      <c r="A1125" s="4" t="s">
        <v>3512</v>
      </c>
      <c r="B1125" s="4" t="s">
        <v>3513</v>
      </c>
      <c r="C1125" s="4" t="s">
        <v>614</v>
      </c>
      <c r="D1125" s="4" t="s">
        <v>3514</v>
      </c>
      <c r="E1125" s="4" t="s">
        <v>1545</v>
      </c>
      <c r="F1125" s="4" t="s">
        <v>3162</v>
      </c>
      <c r="G1125" s="4" t="s">
        <v>3163</v>
      </c>
      <c r="H1125" s="5" t="str">
        <f>HYPERLINK("https://www.airitibooks.com/Detail/Detail?PublicationID=P20200413341", "https://www.airitibooks.com/Detail/Detail?PublicationID=P20200413341")</f>
        <v>https://www.airitibooks.com/Detail/Detail?PublicationID=P20200413341</v>
      </c>
    </row>
    <row r="1126" spans="1:8" ht="21" customHeight="1">
      <c r="A1126" s="4" t="s">
        <v>3515</v>
      </c>
      <c r="B1126" s="4" t="s">
        <v>3516</v>
      </c>
      <c r="C1126" s="4" t="s">
        <v>3350</v>
      </c>
      <c r="D1126" s="4" t="s">
        <v>3517</v>
      </c>
      <c r="E1126" s="4" t="s">
        <v>1545</v>
      </c>
      <c r="F1126" s="4" t="s">
        <v>3162</v>
      </c>
      <c r="G1126" s="4" t="s">
        <v>580</v>
      </c>
      <c r="H1126" s="5" t="str">
        <f>HYPERLINK("https://www.airitibooks.com/Detail/Detail?PublicationID=P20200417068", "https://www.airitibooks.com/Detail/Detail?PublicationID=P20200417068")</f>
        <v>https://www.airitibooks.com/Detail/Detail?PublicationID=P20200417068</v>
      </c>
    </row>
    <row r="1127" spans="1:8" ht="21" customHeight="1">
      <c r="A1127" s="4" t="s">
        <v>3518</v>
      </c>
      <c r="B1127" s="4" t="s">
        <v>3519</v>
      </c>
      <c r="C1127" s="4" t="s">
        <v>3350</v>
      </c>
      <c r="D1127" s="4" t="s">
        <v>3279</v>
      </c>
      <c r="E1127" s="4" t="s">
        <v>1545</v>
      </c>
      <c r="F1127" s="4" t="s">
        <v>3162</v>
      </c>
      <c r="G1127" s="4" t="s">
        <v>580</v>
      </c>
      <c r="H1127" s="5" t="str">
        <f>HYPERLINK("https://www.airitibooks.com/Detail/Detail?PublicationID=P20200417152", "https://www.airitibooks.com/Detail/Detail?PublicationID=P20200417152")</f>
        <v>https://www.airitibooks.com/Detail/Detail?PublicationID=P20200417152</v>
      </c>
    </row>
    <row r="1128" spans="1:8" ht="21" customHeight="1">
      <c r="A1128" s="4" t="s">
        <v>3520</v>
      </c>
      <c r="B1128" s="4" t="s">
        <v>3521</v>
      </c>
      <c r="C1128" s="4" t="s">
        <v>3522</v>
      </c>
      <c r="D1128" s="4" t="s">
        <v>3523</v>
      </c>
      <c r="E1128" s="4" t="s">
        <v>1545</v>
      </c>
      <c r="F1128" s="4" t="s">
        <v>3172</v>
      </c>
      <c r="G1128" s="4" t="s">
        <v>858</v>
      </c>
      <c r="H1128" s="5" t="str">
        <f>HYPERLINK("https://www.airitibooks.com/Detail/Detail?PublicationID=P20200417308", "https://www.airitibooks.com/Detail/Detail?PublicationID=P20200417308")</f>
        <v>https://www.airitibooks.com/Detail/Detail?PublicationID=P20200417308</v>
      </c>
    </row>
    <row r="1129" spans="1:8" ht="21" customHeight="1">
      <c r="A1129" s="4" t="s">
        <v>3524</v>
      </c>
      <c r="B1129" s="4" t="s">
        <v>3525</v>
      </c>
      <c r="C1129" s="4" t="s">
        <v>614</v>
      </c>
      <c r="D1129" s="4" t="s">
        <v>2531</v>
      </c>
      <c r="E1129" s="4" t="s">
        <v>220</v>
      </c>
      <c r="F1129" s="4" t="s">
        <v>3162</v>
      </c>
      <c r="G1129" s="4" t="s">
        <v>3163</v>
      </c>
      <c r="H1129" s="5" t="str">
        <f>HYPERLINK("https://www.airitibooks.com/Detail/Detail?PublicationID=P20200417376", "https://www.airitibooks.com/Detail/Detail?PublicationID=P20200417376")</f>
        <v>https://www.airitibooks.com/Detail/Detail?PublicationID=P20200417376</v>
      </c>
    </row>
    <row r="1130" spans="1:8" ht="21" customHeight="1">
      <c r="A1130" s="4" t="s">
        <v>3526</v>
      </c>
      <c r="B1130" s="4" t="s">
        <v>3527</v>
      </c>
      <c r="C1130" s="4" t="s">
        <v>1629</v>
      </c>
      <c r="D1130" s="4" t="s">
        <v>3528</v>
      </c>
      <c r="E1130" s="4" t="s">
        <v>1545</v>
      </c>
      <c r="F1130" s="4" t="s">
        <v>3200</v>
      </c>
      <c r="G1130" s="4" t="s">
        <v>154</v>
      </c>
      <c r="H1130" s="5" t="str">
        <f>HYPERLINK("https://www.airitibooks.com/Detail/Detail?PublicationID=P20200417378", "https://www.airitibooks.com/Detail/Detail?PublicationID=P20200417378")</f>
        <v>https://www.airitibooks.com/Detail/Detail?PublicationID=P20200417378</v>
      </c>
    </row>
    <row r="1131" spans="1:8" ht="21" customHeight="1">
      <c r="A1131" s="4" t="s">
        <v>3529</v>
      </c>
      <c r="B1131" s="4" t="s">
        <v>3530</v>
      </c>
      <c r="C1131" s="4" t="s">
        <v>3531</v>
      </c>
      <c r="D1131" s="4" t="s">
        <v>3532</v>
      </c>
      <c r="E1131" s="4" t="s">
        <v>1545</v>
      </c>
      <c r="F1131" s="4" t="s">
        <v>3162</v>
      </c>
      <c r="G1131" s="4" t="s">
        <v>580</v>
      </c>
      <c r="H1131" s="5" t="str">
        <f>HYPERLINK("https://www.airitibooks.com/Detail/Detail?PublicationID=P20200424007", "https://www.airitibooks.com/Detail/Detail?PublicationID=P20200424007")</f>
        <v>https://www.airitibooks.com/Detail/Detail?PublicationID=P20200424007</v>
      </c>
    </row>
    <row r="1132" spans="1:8" ht="21" customHeight="1">
      <c r="A1132" s="4" t="s">
        <v>3533</v>
      </c>
      <c r="B1132" s="4" t="s">
        <v>3534</v>
      </c>
      <c r="C1132" s="4" t="s">
        <v>267</v>
      </c>
      <c r="D1132" s="4" t="s">
        <v>3535</v>
      </c>
      <c r="E1132" s="4" t="s">
        <v>1545</v>
      </c>
      <c r="F1132" s="4" t="s">
        <v>3200</v>
      </c>
      <c r="G1132" s="4" t="s">
        <v>986</v>
      </c>
      <c r="H1132" s="5" t="str">
        <f>HYPERLINK("https://www.airitibooks.com/Detail/Detail?PublicationID=P20200424021", "https://www.airitibooks.com/Detail/Detail?PublicationID=P20200424021")</f>
        <v>https://www.airitibooks.com/Detail/Detail?PublicationID=P20200424021</v>
      </c>
    </row>
    <row r="1133" spans="1:8" ht="21" customHeight="1">
      <c r="A1133" s="4" t="s">
        <v>3536</v>
      </c>
      <c r="B1133" s="4" t="s">
        <v>3537</v>
      </c>
      <c r="C1133" s="4" t="s">
        <v>267</v>
      </c>
      <c r="D1133" s="4" t="s">
        <v>3538</v>
      </c>
      <c r="E1133" s="4" t="s">
        <v>1545</v>
      </c>
      <c r="F1133" s="4" t="s">
        <v>3200</v>
      </c>
      <c r="G1133" s="4" t="s">
        <v>154</v>
      </c>
      <c r="H1133" s="5" t="str">
        <f>HYPERLINK("https://www.airitibooks.com/Detail/Detail?PublicationID=P20200424026", "https://www.airitibooks.com/Detail/Detail?PublicationID=P20200424026")</f>
        <v>https://www.airitibooks.com/Detail/Detail?PublicationID=P20200424026</v>
      </c>
    </row>
    <row r="1134" spans="1:8" ht="21" customHeight="1">
      <c r="A1134" s="4" t="s">
        <v>3539</v>
      </c>
      <c r="B1134" s="4" t="s">
        <v>3540</v>
      </c>
      <c r="C1134" s="4" t="s">
        <v>583</v>
      </c>
      <c r="D1134" s="4" t="s">
        <v>3496</v>
      </c>
      <c r="E1134" s="4" t="s">
        <v>1545</v>
      </c>
      <c r="F1134" s="4" t="s">
        <v>3144</v>
      </c>
      <c r="G1134" s="4" t="s">
        <v>171</v>
      </c>
      <c r="H1134" s="5" t="str">
        <f>HYPERLINK("https://www.airitibooks.com/Detail/Detail?PublicationID=P20200424189", "https://www.airitibooks.com/Detail/Detail?PublicationID=P20200424189")</f>
        <v>https://www.airitibooks.com/Detail/Detail?PublicationID=P20200424189</v>
      </c>
    </row>
    <row r="1135" spans="1:8" ht="21" customHeight="1">
      <c r="A1135" s="4" t="s">
        <v>3541</v>
      </c>
      <c r="B1135" s="4" t="s">
        <v>3542</v>
      </c>
      <c r="C1135" s="4" t="s">
        <v>1178</v>
      </c>
      <c r="D1135" s="4" t="s">
        <v>3543</v>
      </c>
      <c r="E1135" s="4" t="s">
        <v>1545</v>
      </c>
      <c r="F1135" s="4" t="s">
        <v>3162</v>
      </c>
      <c r="G1135" s="4" t="s">
        <v>3163</v>
      </c>
      <c r="H1135" s="5" t="str">
        <f>HYPERLINK("https://www.airitibooks.com/Detail/Detail?PublicationID=P20200424203", "https://www.airitibooks.com/Detail/Detail?PublicationID=P20200424203")</f>
        <v>https://www.airitibooks.com/Detail/Detail?PublicationID=P20200424203</v>
      </c>
    </row>
    <row r="1136" spans="1:8" ht="21" customHeight="1">
      <c r="A1136" s="4" t="s">
        <v>3544</v>
      </c>
      <c r="B1136" s="4" t="s">
        <v>3545</v>
      </c>
      <c r="C1136" s="4" t="s">
        <v>3546</v>
      </c>
      <c r="D1136" s="4" t="s">
        <v>3547</v>
      </c>
      <c r="E1136" s="4" t="s">
        <v>1545</v>
      </c>
      <c r="F1136" s="4" t="s">
        <v>3200</v>
      </c>
      <c r="G1136" s="4" t="s">
        <v>154</v>
      </c>
      <c r="H1136" s="5" t="str">
        <f>HYPERLINK("https://www.airitibooks.com/Detail/Detail?PublicationID=P20200424212", "https://www.airitibooks.com/Detail/Detail?PublicationID=P20200424212")</f>
        <v>https://www.airitibooks.com/Detail/Detail?PublicationID=P20200424212</v>
      </c>
    </row>
    <row r="1137" spans="1:8" ht="21" customHeight="1">
      <c r="A1137" s="4" t="s">
        <v>3548</v>
      </c>
      <c r="B1137" s="4" t="s">
        <v>3549</v>
      </c>
      <c r="C1137" s="4" t="s">
        <v>385</v>
      </c>
      <c r="D1137" s="4" t="s">
        <v>3550</v>
      </c>
      <c r="E1137" s="4" t="s">
        <v>1545</v>
      </c>
      <c r="F1137" s="4" t="s">
        <v>3200</v>
      </c>
      <c r="G1137" s="4" t="s">
        <v>182</v>
      </c>
      <c r="H1137" s="5" t="str">
        <f>HYPERLINK("https://www.airitibooks.com/Detail/Detail?PublicationID=P20200430069", "https://www.airitibooks.com/Detail/Detail?PublicationID=P20200430069")</f>
        <v>https://www.airitibooks.com/Detail/Detail?PublicationID=P20200430069</v>
      </c>
    </row>
    <row r="1138" spans="1:8" ht="21" customHeight="1">
      <c r="A1138" s="4" t="s">
        <v>3551</v>
      </c>
      <c r="B1138" s="4" t="s">
        <v>3552</v>
      </c>
      <c r="C1138" s="4" t="s">
        <v>385</v>
      </c>
      <c r="D1138" s="4" t="s">
        <v>3553</v>
      </c>
      <c r="E1138" s="4" t="s">
        <v>1545</v>
      </c>
      <c r="F1138" s="4" t="s">
        <v>3200</v>
      </c>
      <c r="G1138" s="4" t="s">
        <v>154</v>
      </c>
      <c r="H1138" s="5" t="str">
        <f>HYPERLINK("https://www.airitibooks.com/Detail/Detail?PublicationID=P20200430071", "https://www.airitibooks.com/Detail/Detail?PublicationID=P20200430071")</f>
        <v>https://www.airitibooks.com/Detail/Detail?PublicationID=P20200430071</v>
      </c>
    </row>
    <row r="1139" spans="1:8" ht="21" customHeight="1">
      <c r="A1139" s="4" t="s">
        <v>3554</v>
      </c>
      <c r="B1139" s="4" t="s">
        <v>3555</v>
      </c>
      <c r="C1139" s="4" t="s">
        <v>2857</v>
      </c>
      <c r="D1139" s="4" t="s">
        <v>3556</v>
      </c>
      <c r="E1139" s="4" t="s">
        <v>406</v>
      </c>
      <c r="F1139" s="4" t="s">
        <v>3144</v>
      </c>
      <c r="G1139" s="4" t="s">
        <v>171</v>
      </c>
      <c r="H1139" s="5" t="str">
        <f>HYPERLINK("https://www.airitibooks.com/Detail/Detail?PublicationID=P20200430192", "https://www.airitibooks.com/Detail/Detail?PublicationID=P20200430192")</f>
        <v>https://www.airitibooks.com/Detail/Detail?PublicationID=P20200430192</v>
      </c>
    </row>
    <row r="1140" spans="1:8" ht="21" customHeight="1">
      <c r="A1140" s="4" t="s">
        <v>14</v>
      </c>
      <c r="B1140" s="4" t="s">
        <v>3557</v>
      </c>
      <c r="C1140" s="4" t="s">
        <v>3558</v>
      </c>
      <c r="D1140" s="4" t="s">
        <v>3559</v>
      </c>
      <c r="E1140" s="4" t="s">
        <v>406</v>
      </c>
      <c r="F1140" s="4" t="s">
        <v>3153</v>
      </c>
      <c r="G1140" s="4" t="s">
        <v>129</v>
      </c>
      <c r="H1140" s="5" t="str">
        <f>HYPERLINK("https://www.airitibooks.com/Detail/Detail?PublicationID=P20200430202", "https://www.airitibooks.com/Detail/Detail?PublicationID=P20200430202")</f>
        <v>https://www.airitibooks.com/Detail/Detail?PublicationID=P20200430202</v>
      </c>
    </row>
    <row r="1141" spans="1:8" ht="21" customHeight="1">
      <c r="A1141" s="4" t="s">
        <v>3560</v>
      </c>
      <c r="B1141" s="4" t="s">
        <v>3561</v>
      </c>
      <c r="C1141" s="4" t="s">
        <v>558</v>
      </c>
      <c r="D1141" s="4" t="s">
        <v>3562</v>
      </c>
      <c r="E1141" s="4" t="s">
        <v>406</v>
      </c>
      <c r="F1141" s="4" t="s">
        <v>3167</v>
      </c>
      <c r="G1141" s="4" t="s">
        <v>227</v>
      </c>
      <c r="H1141" s="5" t="str">
        <f>HYPERLINK("https://www.airitibooks.com/Detail/Detail?PublicationID=P20200430234", "https://www.airitibooks.com/Detail/Detail?PublicationID=P20200430234")</f>
        <v>https://www.airitibooks.com/Detail/Detail?PublicationID=P20200430234</v>
      </c>
    </row>
    <row r="1142" spans="1:8" ht="21" customHeight="1">
      <c r="A1142" s="4" t="s">
        <v>3563</v>
      </c>
      <c r="B1142" s="4" t="s">
        <v>3564</v>
      </c>
      <c r="C1142" s="4" t="s">
        <v>397</v>
      </c>
      <c r="D1142" s="4" t="s">
        <v>1159</v>
      </c>
      <c r="E1142" s="4" t="s">
        <v>406</v>
      </c>
      <c r="F1142" s="4" t="s">
        <v>3153</v>
      </c>
      <c r="G1142" s="4" t="s">
        <v>129</v>
      </c>
      <c r="H1142" s="5" t="str">
        <f>HYPERLINK("https://www.airitibooks.com/Detail/Detail?PublicationID=P20200507061", "https://www.airitibooks.com/Detail/Detail?PublicationID=P20200507061")</f>
        <v>https://www.airitibooks.com/Detail/Detail?PublicationID=P20200507061</v>
      </c>
    </row>
    <row r="1143" spans="1:8" ht="21" customHeight="1">
      <c r="A1143" s="4" t="s">
        <v>3565</v>
      </c>
      <c r="B1143" s="4" t="s">
        <v>3566</v>
      </c>
      <c r="C1143" s="4" t="s">
        <v>614</v>
      </c>
      <c r="D1143" s="4" t="s">
        <v>910</v>
      </c>
      <c r="E1143" s="4" t="s">
        <v>127</v>
      </c>
      <c r="F1143" s="4" t="s">
        <v>3162</v>
      </c>
      <c r="G1143" s="4" t="s">
        <v>3163</v>
      </c>
      <c r="H1143" s="5" t="str">
        <f>HYPERLINK("https://www.airitibooks.com/Detail/Detail?PublicationID=P20200521015", "https://www.airitibooks.com/Detail/Detail?PublicationID=P20200521015")</f>
        <v>https://www.airitibooks.com/Detail/Detail?PublicationID=P20200521015</v>
      </c>
    </row>
    <row r="1144" spans="1:8" ht="21" customHeight="1">
      <c r="A1144" s="4" t="s">
        <v>3567</v>
      </c>
      <c r="B1144" s="4" t="s">
        <v>3568</v>
      </c>
      <c r="C1144" s="4" t="s">
        <v>230</v>
      </c>
      <c r="D1144" s="4" t="s">
        <v>3569</v>
      </c>
      <c r="E1144" s="4" t="s">
        <v>406</v>
      </c>
      <c r="F1144" s="4" t="s">
        <v>3153</v>
      </c>
      <c r="G1144" s="4" t="s">
        <v>129</v>
      </c>
      <c r="H1144" s="5" t="str">
        <f>HYPERLINK("https://www.airitibooks.com/Detail/Detail?PublicationID=P20200521128", "https://www.airitibooks.com/Detail/Detail?PublicationID=P20200521128")</f>
        <v>https://www.airitibooks.com/Detail/Detail?PublicationID=P20200521128</v>
      </c>
    </row>
    <row r="1145" spans="1:8" ht="21" customHeight="1">
      <c r="A1145" s="4" t="s">
        <v>3570</v>
      </c>
      <c r="B1145" s="4" t="s">
        <v>3571</v>
      </c>
      <c r="C1145" s="4" t="s">
        <v>834</v>
      </c>
      <c r="D1145" s="4" t="s">
        <v>3572</v>
      </c>
      <c r="E1145" s="4" t="s">
        <v>406</v>
      </c>
      <c r="F1145" s="4" t="s">
        <v>3153</v>
      </c>
      <c r="G1145" s="4" t="s">
        <v>129</v>
      </c>
      <c r="H1145" s="5" t="str">
        <f>HYPERLINK("https://www.airitibooks.com/Detail/Detail?PublicationID=P20200521220", "https://www.airitibooks.com/Detail/Detail?PublicationID=P20200521220")</f>
        <v>https://www.airitibooks.com/Detail/Detail?PublicationID=P20200521220</v>
      </c>
    </row>
    <row r="1146" spans="1:8" ht="21" customHeight="1">
      <c r="A1146" s="4" t="s">
        <v>3573</v>
      </c>
      <c r="B1146" s="4" t="s">
        <v>3574</v>
      </c>
      <c r="C1146" s="4" t="s">
        <v>834</v>
      </c>
      <c r="D1146" s="4" t="s">
        <v>3575</v>
      </c>
      <c r="E1146" s="4" t="s">
        <v>1545</v>
      </c>
      <c r="F1146" s="4" t="s">
        <v>3167</v>
      </c>
      <c r="G1146" s="4" t="s">
        <v>1309</v>
      </c>
      <c r="H1146" s="5" t="str">
        <f>HYPERLINK("https://www.airitibooks.com/Detail/Detail?PublicationID=P20200521222", "https://www.airitibooks.com/Detail/Detail?PublicationID=P20200521222")</f>
        <v>https://www.airitibooks.com/Detail/Detail?PublicationID=P20200521222</v>
      </c>
    </row>
    <row r="1147" spans="1:8" ht="21" customHeight="1">
      <c r="A1147" s="4" t="s">
        <v>3576</v>
      </c>
      <c r="B1147" s="4" t="s">
        <v>3577</v>
      </c>
      <c r="C1147" s="4" t="s">
        <v>583</v>
      </c>
      <c r="D1147" s="4" t="s">
        <v>3148</v>
      </c>
      <c r="E1147" s="4" t="s">
        <v>1545</v>
      </c>
      <c r="F1147" s="4" t="s">
        <v>3144</v>
      </c>
      <c r="G1147" s="4" t="s">
        <v>3149</v>
      </c>
      <c r="H1147" s="5" t="str">
        <f>HYPERLINK("https://www.airitibooks.com/Detail/Detail?PublicationID=P20200528135", "https://www.airitibooks.com/Detail/Detail?PublicationID=P20200528135")</f>
        <v>https://www.airitibooks.com/Detail/Detail?PublicationID=P20200528135</v>
      </c>
    </row>
    <row r="1148" spans="1:8" ht="21" customHeight="1">
      <c r="A1148" s="4" t="s">
        <v>3578</v>
      </c>
      <c r="B1148" s="4" t="s">
        <v>3579</v>
      </c>
      <c r="C1148" s="4" t="s">
        <v>267</v>
      </c>
      <c r="D1148" s="4" t="s">
        <v>3580</v>
      </c>
      <c r="E1148" s="4" t="s">
        <v>1545</v>
      </c>
      <c r="F1148" s="4" t="s">
        <v>3144</v>
      </c>
      <c r="G1148" s="4" t="s">
        <v>3223</v>
      </c>
      <c r="H1148" s="5" t="str">
        <f>HYPERLINK("https://www.airitibooks.com/Detail/Detail?PublicationID=P20200605005", "https://www.airitibooks.com/Detail/Detail?PublicationID=P20200605005")</f>
        <v>https://www.airitibooks.com/Detail/Detail?PublicationID=P20200605005</v>
      </c>
    </row>
    <row r="1149" spans="1:8" ht="21" customHeight="1">
      <c r="A1149" s="4" t="s">
        <v>3581</v>
      </c>
      <c r="B1149" s="4" t="s">
        <v>3582</v>
      </c>
      <c r="C1149" s="4" t="s">
        <v>267</v>
      </c>
      <c r="D1149" s="4" t="s">
        <v>3583</v>
      </c>
      <c r="E1149" s="4" t="s">
        <v>1545</v>
      </c>
      <c r="F1149" s="4" t="s">
        <v>3144</v>
      </c>
      <c r="G1149" s="4" t="s">
        <v>3149</v>
      </c>
      <c r="H1149" s="5" t="str">
        <f>HYPERLINK("https://www.airitibooks.com/Detail/Detail?PublicationID=P20200605010", "https://www.airitibooks.com/Detail/Detail?PublicationID=P20200605010")</f>
        <v>https://www.airitibooks.com/Detail/Detail?PublicationID=P20200605010</v>
      </c>
    </row>
    <row r="1150" spans="1:8" ht="21" customHeight="1">
      <c r="A1150" s="4" t="s">
        <v>3584</v>
      </c>
      <c r="B1150" s="4" t="s">
        <v>3585</v>
      </c>
      <c r="C1150" s="4" t="s">
        <v>267</v>
      </c>
      <c r="D1150" s="4" t="s">
        <v>3586</v>
      </c>
      <c r="E1150" s="4" t="s">
        <v>1545</v>
      </c>
      <c r="F1150" s="4" t="s">
        <v>3167</v>
      </c>
      <c r="G1150" s="4" t="s">
        <v>264</v>
      </c>
      <c r="H1150" s="5" t="str">
        <f>HYPERLINK("https://www.airitibooks.com/Detail/Detail?PublicationID=P20200605011", "https://www.airitibooks.com/Detail/Detail?PublicationID=P20200605011")</f>
        <v>https://www.airitibooks.com/Detail/Detail?PublicationID=P20200605011</v>
      </c>
    </row>
    <row r="1151" spans="1:8" ht="21" customHeight="1">
      <c r="A1151" s="4" t="s">
        <v>3587</v>
      </c>
      <c r="B1151" s="4" t="s">
        <v>3588</v>
      </c>
      <c r="C1151" s="4" t="s">
        <v>1629</v>
      </c>
      <c r="D1151" s="4" t="s">
        <v>3589</v>
      </c>
      <c r="E1151" s="4" t="s">
        <v>1545</v>
      </c>
      <c r="F1151" s="4" t="s">
        <v>3144</v>
      </c>
      <c r="G1151" s="4" t="s">
        <v>171</v>
      </c>
      <c r="H1151" s="5" t="str">
        <f>HYPERLINK("https://www.airitibooks.com/Detail/Detail?PublicationID=P20200605024", "https://www.airitibooks.com/Detail/Detail?PublicationID=P20200605024")</f>
        <v>https://www.airitibooks.com/Detail/Detail?PublicationID=P20200605024</v>
      </c>
    </row>
    <row r="1152" spans="1:8" ht="21" customHeight="1">
      <c r="A1152" s="4" t="s">
        <v>3590</v>
      </c>
      <c r="B1152" s="4" t="s">
        <v>3591</v>
      </c>
      <c r="C1152" s="4" t="s">
        <v>1629</v>
      </c>
      <c r="D1152" s="4" t="s">
        <v>3592</v>
      </c>
      <c r="E1152" s="4" t="s">
        <v>1545</v>
      </c>
      <c r="F1152" s="4" t="s">
        <v>3167</v>
      </c>
      <c r="G1152" s="4" t="s">
        <v>842</v>
      </c>
      <c r="H1152" s="5" t="str">
        <f>HYPERLINK("https://www.airitibooks.com/Detail/Detail?PublicationID=P20200605025", "https://www.airitibooks.com/Detail/Detail?PublicationID=P20200605025")</f>
        <v>https://www.airitibooks.com/Detail/Detail?PublicationID=P20200605025</v>
      </c>
    </row>
    <row r="1153" spans="1:8" ht="21" customHeight="1">
      <c r="A1153" s="4" t="s">
        <v>3593</v>
      </c>
      <c r="B1153" s="4" t="s">
        <v>3594</v>
      </c>
      <c r="C1153" s="4" t="s">
        <v>1629</v>
      </c>
      <c r="D1153" s="4" t="s">
        <v>3595</v>
      </c>
      <c r="E1153" s="4" t="s">
        <v>1545</v>
      </c>
      <c r="F1153" s="4" t="s">
        <v>3177</v>
      </c>
      <c r="G1153" s="4" t="s">
        <v>1558</v>
      </c>
      <c r="H1153" s="5" t="str">
        <f>HYPERLINK("https://www.airitibooks.com/Detail/Detail?PublicationID=P20200605027", "https://www.airitibooks.com/Detail/Detail?PublicationID=P20200605027")</f>
        <v>https://www.airitibooks.com/Detail/Detail?PublicationID=P20200605027</v>
      </c>
    </row>
    <row r="1154" spans="1:8" ht="21" customHeight="1">
      <c r="A1154" s="4" t="s">
        <v>3596</v>
      </c>
      <c r="B1154" s="4" t="s">
        <v>3597</v>
      </c>
      <c r="C1154" s="4" t="s">
        <v>3170</v>
      </c>
      <c r="D1154" s="4" t="s">
        <v>3598</v>
      </c>
      <c r="E1154" s="4" t="s">
        <v>406</v>
      </c>
      <c r="F1154" s="4" t="s">
        <v>3200</v>
      </c>
      <c r="G1154" s="4" t="s">
        <v>2329</v>
      </c>
      <c r="H1154" s="5" t="str">
        <f>HYPERLINK("https://www.airitibooks.com/Detail/Detail?PublicationID=P20200612009", "https://www.airitibooks.com/Detail/Detail?PublicationID=P20200612009")</f>
        <v>https://www.airitibooks.com/Detail/Detail?PublicationID=P20200612009</v>
      </c>
    </row>
    <row r="1155" spans="1:8" ht="21" customHeight="1">
      <c r="A1155" s="4" t="s">
        <v>3599</v>
      </c>
      <c r="B1155" s="4" t="s">
        <v>3600</v>
      </c>
      <c r="C1155" s="4" t="s">
        <v>3601</v>
      </c>
      <c r="D1155" s="4" t="s">
        <v>3602</v>
      </c>
      <c r="E1155" s="4" t="s">
        <v>1545</v>
      </c>
      <c r="F1155" s="4" t="s">
        <v>3172</v>
      </c>
      <c r="G1155" s="4" t="s">
        <v>221</v>
      </c>
      <c r="H1155" s="5" t="str">
        <f>HYPERLINK("https://www.airitibooks.com/Detail/Detail?PublicationID=P20200703002", "https://www.airitibooks.com/Detail/Detail?PublicationID=P20200703002")</f>
        <v>https://www.airitibooks.com/Detail/Detail?PublicationID=P20200703002</v>
      </c>
    </row>
    <row r="1156" spans="1:8" ht="21" customHeight="1">
      <c r="A1156" s="4" t="s">
        <v>3603</v>
      </c>
      <c r="B1156" s="4" t="s">
        <v>3604</v>
      </c>
      <c r="C1156" s="4" t="s">
        <v>3601</v>
      </c>
      <c r="D1156" s="4" t="s">
        <v>3605</v>
      </c>
      <c r="E1156" s="4" t="s">
        <v>1545</v>
      </c>
      <c r="F1156" s="4" t="s">
        <v>3189</v>
      </c>
      <c r="G1156" s="4" t="s">
        <v>3606</v>
      </c>
      <c r="H1156" s="5" t="str">
        <f>HYPERLINK("https://www.airitibooks.com/Detail/Detail?PublicationID=P20200703003", "https://www.airitibooks.com/Detail/Detail?PublicationID=P20200703003")</f>
        <v>https://www.airitibooks.com/Detail/Detail?PublicationID=P20200703003</v>
      </c>
    </row>
    <row r="1157" spans="1:8" ht="21" customHeight="1">
      <c r="A1157" s="4" t="s">
        <v>3607</v>
      </c>
      <c r="B1157" s="4" t="s">
        <v>3608</v>
      </c>
      <c r="C1157" s="4" t="s">
        <v>530</v>
      </c>
      <c r="D1157" s="4" t="s">
        <v>3609</v>
      </c>
      <c r="E1157" s="4" t="s">
        <v>1545</v>
      </c>
      <c r="F1157" s="4" t="s">
        <v>3200</v>
      </c>
      <c r="G1157" s="4" t="s">
        <v>182</v>
      </c>
      <c r="H1157" s="5" t="str">
        <f>HYPERLINK("https://www.airitibooks.com/Detail/Detail?PublicationID=P20200703014", "https://www.airitibooks.com/Detail/Detail?PublicationID=P20200703014")</f>
        <v>https://www.airitibooks.com/Detail/Detail?PublicationID=P20200703014</v>
      </c>
    </row>
    <row r="1158" spans="1:8" ht="21" customHeight="1">
      <c r="A1158" s="4" t="s">
        <v>3610</v>
      </c>
      <c r="B1158" s="4" t="s">
        <v>3611</v>
      </c>
      <c r="C1158" s="4" t="s">
        <v>666</v>
      </c>
      <c r="D1158" s="4" t="s">
        <v>3612</v>
      </c>
      <c r="E1158" s="4" t="s">
        <v>1545</v>
      </c>
      <c r="F1158" s="4" t="s">
        <v>3200</v>
      </c>
      <c r="G1158" s="4" t="s">
        <v>154</v>
      </c>
      <c r="H1158" s="5" t="str">
        <f>HYPERLINK("https://www.airitibooks.com/Detail/Detail?PublicationID=P20200703069", "https://www.airitibooks.com/Detail/Detail?PublicationID=P20200703069")</f>
        <v>https://www.airitibooks.com/Detail/Detail?PublicationID=P20200703069</v>
      </c>
    </row>
    <row r="1159" spans="1:8" ht="21" customHeight="1">
      <c r="A1159" s="4" t="s">
        <v>3613</v>
      </c>
      <c r="B1159" s="4" t="s">
        <v>3614</v>
      </c>
      <c r="C1159" s="4" t="s">
        <v>614</v>
      </c>
      <c r="D1159" s="4" t="s">
        <v>3615</v>
      </c>
      <c r="E1159" s="4" t="s">
        <v>1545</v>
      </c>
      <c r="F1159" s="4" t="s">
        <v>3162</v>
      </c>
      <c r="G1159" s="4" t="s">
        <v>3163</v>
      </c>
      <c r="H1159" s="5" t="str">
        <f>HYPERLINK("https://www.airitibooks.com/Detail/Detail?PublicationID=P20200703079", "https://www.airitibooks.com/Detail/Detail?PublicationID=P20200703079")</f>
        <v>https://www.airitibooks.com/Detail/Detail?PublicationID=P20200703079</v>
      </c>
    </row>
    <row r="1160" spans="1:8" ht="21" customHeight="1">
      <c r="A1160" s="4" t="s">
        <v>3616</v>
      </c>
      <c r="B1160" s="4" t="s">
        <v>3617</v>
      </c>
      <c r="C1160" s="4" t="s">
        <v>614</v>
      </c>
      <c r="D1160" s="4" t="s">
        <v>3615</v>
      </c>
      <c r="E1160" s="4" t="s">
        <v>1545</v>
      </c>
      <c r="F1160" s="4" t="s">
        <v>3162</v>
      </c>
      <c r="G1160" s="4" t="s">
        <v>3163</v>
      </c>
      <c r="H1160" s="5" t="str">
        <f>HYPERLINK("https://www.airitibooks.com/Detail/Detail?PublicationID=P20200703080", "https://www.airitibooks.com/Detail/Detail?PublicationID=P20200703080")</f>
        <v>https://www.airitibooks.com/Detail/Detail?PublicationID=P20200703080</v>
      </c>
    </row>
    <row r="1161" spans="1:8" ht="21" customHeight="1">
      <c r="A1161" s="4" t="s">
        <v>3618</v>
      </c>
      <c r="B1161" s="4" t="s">
        <v>3619</v>
      </c>
      <c r="C1161" s="4" t="s">
        <v>1110</v>
      </c>
      <c r="D1161" s="4" t="s">
        <v>3620</v>
      </c>
      <c r="E1161" s="4" t="s">
        <v>1545</v>
      </c>
      <c r="F1161" s="4" t="s">
        <v>3167</v>
      </c>
      <c r="G1161" s="4" t="s">
        <v>227</v>
      </c>
      <c r="H1161" s="5" t="str">
        <f>HYPERLINK("https://www.airitibooks.com/Detail/Detail?PublicationID=P20200703094", "https://www.airitibooks.com/Detail/Detail?PublicationID=P20200703094")</f>
        <v>https://www.airitibooks.com/Detail/Detail?PublicationID=P20200703094</v>
      </c>
    </row>
    <row r="1162" spans="1:8" ht="21" customHeight="1">
      <c r="A1162" s="4" t="s">
        <v>3621</v>
      </c>
      <c r="B1162" s="4" t="s">
        <v>3622</v>
      </c>
      <c r="C1162" s="4" t="s">
        <v>1629</v>
      </c>
      <c r="D1162" s="4" t="s">
        <v>3623</v>
      </c>
      <c r="E1162" s="4" t="s">
        <v>406</v>
      </c>
      <c r="F1162" s="4" t="s">
        <v>3167</v>
      </c>
      <c r="G1162" s="4" t="s">
        <v>247</v>
      </c>
      <c r="H1162" s="5" t="str">
        <f>HYPERLINK("https://www.airitibooks.com/Detail/Detail?PublicationID=P20200703146", "https://www.airitibooks.com/Detail/Detail?PublicationID=P20200703146")</f>
        <v>https://www.airitibooks.com/Detail/Detail?PublicationID=P20200703146</v>
      </c>
    </row>
    <row r="1163" spans="1:8" ht="21" customHeight="1">
      <c r="A1163" s="4" t="s">
        <v>3624</v>
      </c>
      <c r="B1163" s="4" t="s">
        <v>3625</v>
      </c>
      <c r="C1163" s="4" t="s">
        <v>3147</v>
      </c>
      <c r="D1163" s="4" t="s">
        <v>3626</v>
      </c>
      <c r="E1163" s="4" t="s">
        <v>1545</v>
      </c>
      <c r="F1163" s="4" t="s">
        <v>3144</v>
      </c>
      <c r="G1163" s="4" t="s">
        <v>806</v>
      </c>
      <c r="H1163" s="5" t="str">
        <f>HYPERLINK("https://www.airitibooks.com/Detail/Detail?PublicationID=P20200709162", "https://www.airitibooks.com/Detail/Detail?PublicationID=P20200709162")</f>
        <v>https://www.airitibooks.com/Detail/Detail?PublicationID=P20200709162</v>
      </c>
    </row>
    <row r="1164" spans="1:8" ht="21" customHeight="1">
      <c r="A1164" s="4" t="s">
        <v>3627</v>
      </c>
      <c r="B1164" s="4" t="s">
        <v>3628</v>
      </c>
      <c r="C1164" s="4" t="s">
        <v>3147</v>
      </c>
      <c r="D1164" s="4" t="s">
        <v>3629</v>
      </c>
      <c r="E1164" s="4" t="s">
        <v>1545</v>
      </c>
      <c r="F1164" s="4" t="s">
        <v>3162</v>
      </c>
      <c r="G1164" s="4" t="s">
        <v>3163</v>
      </c>
      <c r="H1164" s="5" t="str">
        <f>HYPERLINK("https://www.airitibooks.com/Detail/Detail?PublicationID=P20200709163", "https://www.airitibooks.com/Detail/Detail?PublicationID=P20200709163")</f>
        <v>https://www.airitibooks.com/Detail/Detail?PublicationID=P20200709163</v>
      </c>
    </row>
    <row r="1165" spans="1:8" ht="21" customHeight="1">
      <c r="A1165" s="4" t="s">
        <v>3630</v>
      </c>
      <c r="B1165" s="4" t="s">
        <v>3631</v>
      </c>
      <c r="C1165" s="4" t="s">
        <v>3147</v>
      </c>
      <c r="D1165" s="4" t="s">
        <v>3632</v>
      </c>
      <c r="E1165" s="4" t="s">
        <v>1545</v>
      </c>
      <c r="F1165" s="4" t="s">
        <v>3167</v>
      </c>
      <c r="G1165" s="4" t="s">
        <v>227</v>
      </c>
      <c r="H1165" s="5" t="str">
        <f>HYPERLINK("https://www.airitibooks.com/Detail/Detail?PublicationID=P20200709167", "https://www.airitibooks.com/Detail/Detail?PublicationID=P20200709167")</f>
        <v>https://www.airitibooks.com/Detail/Detail?PublicationID=P20200709167</v>
      </c>
    </row>
    <row r="1166" spans="1:8" ht="21" customHeight="1">
      <c r="A1166" s="4" t="s">
        <v>3633</v>
      </c>
      <c r="B1166" s="4" t="s">
        <v>3634</v>
      </c>
      <c r="C1166" s="4" t="s">
        <v>3147</v>
      </c>
      <c r="D1166" s="4" t="s">
        <v>3635</v>
      </c>
      <c r="E1166" s="4" t="s">
        <v>1545</v>
      </c>
      <c r="F1166" s="4" t="s">
        <v>3144</v>
      </c>
      <c r="G1166" s="4" t="s">
        <v>3149</v>
      </c>
      <c r="H1166" s="5" t="str">
        <f>HYPERLINK("https://www.airitibooks.com/Detail/Detail?PublicationID=P20200709169", "https://www.airitibooks.com/Detail/Detail?PublicationID=P20200709169")</f>
        <v>https://www.airitibooks.com/Detail/Detail?PublicationID=P20200709169</v>
      </c>
    </row>
    <row r="1167" spans="1:8" ht="21" customHeight="1">
      <c r="A1167" s="4" t="s">
        <v>42</v>
      </c>
      <c r="B1167" s="4" t="s">
        <v>3636</v>
      </c>
      <c r="C1167" s="4" t="s">
        <v>3147</v>
      </c>
      <c r="D1167" s="4" t="s">
        <v>3637</v>
      </c>
      <c r="E1167" s="4" t="s">
        <v>1545</v>
      </c>
      <c r="F1167" s="4" t="s">
        <v>3162</v>
      </c>
      <c r="G1167" s="4" t="s">
        <v>240</v>
      </c>
      <c r="H1167" s="5" t="str">
        <f>HYPERLINK("https://www.airitibooks.com/Detail/Detail?PublicationID=P20200709171", "https://www.airitibooks.com/Detail/Detail?PublicationID=P20200709171")</f>
        <v>https://www.airitibooks.com/Detail/Detail?PublicationID=P20200709171</v>
      </c>
    </row>
    <row r="1168" spans="1:8" ht="21" customHeight="1">
      <c r="A1168" s="4" t="s">
        <v>3638</v>
      </c>
      <c r="B1168" s="4" t="s">
        <v>3639</v>
      </c>
      <c r="C1168" s="4" t="s">
        <v>203</v>
      </c>
      <c r="D1168" s="4" t="s">
        <v>3640</v>
      </c>
      <c r="E1168" s="4" t="s">
        <v>406</v>
      </c>
      <c r="F1168" s="4" t="s">
        <v>3200</v>
      </c>
      <c r="G1168" s="4" t="s">
        <v>154</v>
      </c>
      <c r="H1168" s="5" t="str">
        <f>HYPERLINK("https://www.airitibooks.com/Detail/Detail?PublicationID=P20200709184", "https://www.airitibooks.com/Detail/Detail?PublicationID=P20200709184")</f>
        <v>https://www.airitibooks.com/Detail/Detail?PublicationID=P20200709184</v>
      </c>
    </row>
    <row r="1169" spans="1:8" ht="21" customHeight="1">
      <c r="A1169" s="4" t="s">
        <v>3641</v>
      </c>
      <c r="B1169" s="4" t="s">
        <v>3642</v>
      </c>
      <c r="C1169" s="4" t="s">
        <v>203</v>
      </c>
      <c r="D1169" s="4" t="s">
        <v>3643</v>
      </c>
      <c r="E1169" s="4" t="s">
        <v>1545</v>
      </c>
      <c r="F1169" s="4" t="s">
        <v>3144</v>
      </c>
      <c r="G1169" s="4" t="s">
        <v>216</v>
      </c>
      <c r="H1169" s="5" t="str">
        <f>HYPERLINK("https://www.airitibooks.com/Detail/Detail?PublicationID=P20200709189", "https://www.airitibooks.com/Detail/Detail?PublicationID=P20200709189")</f>
        <v>https://www.airitibooks.com/Detail/Detail?PublicationID=P20200709189</v>
      </c>
    </row>
    <row r="1170" spans="1:8" ht="21" customHeight="1">
      <c r="A1170" s="4" t="s">
        <v>3644</v>
      </c>
      <c r="B1170" s="4" t="s">
        <v>3645</v>
      </c>
      <c r="C1170" s="4" t="s">
        <v>203</v>
      </c>
      <c r="D1170" s="4" t="s">
        <v>3646</v>
      </c>
      <c r="E1170" s="4" t="s">
        <v>1545</v>
      </c>
      <c r="F1170" s="4" t="s">
        <v>3162</v>
      </c>
      <c r="G1170" s="4" t="s">
        <v>3163</v>
      </c>
      <c r="H1170" s="5" t="str">
        <f>HYPERLINK("https://www.airitibooks.com/Detail/Detail?PublicationID=P20200717045", "https://www.airitibooks.com/Detail/Detail?PublicationID=P20200717045")</f>
        <v>https://www.airitibooks.com/Detail/Detail?PublicationID=P20200717045</v>
      </c>
    </row>
    <row r="1171" spans="1:8" ht="21" customHeight="1">
      <c r="A1171" s="4" t="s">
        <v>3647</v>
      </c>
      <c r="B1171" s="4" t="s">
        <v>3648</v>
      </c>
      <c r="C1171" s="4" t="s">
        <v>397</v>
      </c>
      <c r="D1171" s="4" t="s">
        <v>3649</v>
      </c>
      <c r="E1171" s="4" t="s">
        <v>1545</v>
      </c>
      <c r="F1171" s="4" t="s">
        <v>3144</v>
      </c>
      <c r="G1171" s="4" t="s">
        <v>3149</v>
      </c>
      <c r="H1171" s="5" t="str">
        <f>HYPERLINK("https://www.airitibooks.com/Detail/Detail?PublicationID=P20200717085", "https://www.airitibooks.com/Detail/Detail?PublicationID=P20200717085")</f>
        <v>https://www.airitibooks.com/Detail/Detail?PublicationID=P20200717085</v>
      </c>
    </row>
    <row r="1172" spans="1:8" ht="21" customHeight="1">
      <c r="A1172" s="4" t="s">
        <v>3650</v>
      </c>
      <c r="B1172" s="4" t="s">
        <v>3651</v>
      </c>
      <c r="C1172" s="4" t="s">
        <v>721</v>
      </c>
      <c r="D1172" s="4" t="s">
        <v>3652</v>
      </c>
      <c r="E1172" s="4" t="s">
        <v>1545</v>
      </c>
      <c r="F1172" s="4" t="s">
        <v>3162</v>
      </c>
      <c r="G1172" s="4" t="s">
        <v>3163</v>
      </c>
      <c r="H1172" s="5" t="str">
        <f>HYPERLINK("https://www.airitibooks.com/Detail/Detail?PublicationID=P20200717191", "https://www.airitibooks.com/Detail/Detail?PublicationID=P20200717191")</f>
        <v>https://www.airitibooks.com/Detail/Detail?PublicationID=P20200717191</v>
      </c>
    </row>
    <row r="1173" spans="1:8" ht="21" customHeight="1">
      <c r="A1173" s="4" t="s">
        <v>3653</v>
      </c>
      <c r="B1173" s="4" t="s">
        <v>3654</v>
      </c>
      <c r="C1173" s="4" t="s">
        <v>721</v>
      </c>
      <c r="D1173" s="4" t="s">
        <v>3655</v>
      </c>
      <c r="E1173" s="4" t="s">
        <v>1545</v>
      </c>
      <c r="F1173" s="4" t="s">
        <v>3162</v>
      </c>
      <c r="G1173" s="4" t="s">
        <v>3163</v>
      </c>
      <c r="H1173" s="5" t="str">
        <f>HYPERLINK("https://www.airitibooks.com/Detail/Detail?PublicationID=P20200717192", "https://www.airitibooks.com/Detail/Detail?PublicationID=P20200717192")</f>
        <v>https://www.airitibooks.com/Detail/Detail?PublicationID=P20200717192</v>
      </c>
    </row>
    <row r="1174" spans="1:8" ht="21" customHeight="1">
      <c r="A1174" s="4" t="s">
        <v>3656</v>
      </c>
      <c r="B1174" s="4" t="s">
        <v>3657</v>
      </c>
      <c r="C1174" s="4" t="s">
        <v>230</v>
      </c>
      <c r="D1174" s="4" t="s">
        <v>3658</v>
      </c>
      <c r="E1174" s="4" t="s">
        <v>1545</v>
      </c>
      <c r="F1174" s="4" t="s">
        <v>3144</v>
      </c>
      <c r="G1174" s="4" t="s">
        <v>216</v>
      </c>
      <c r="H1174" s="5" t="str">
        <f>HYPERLINK("https://www.airitibooks.com/Detail/Detail?PublicationID=P20200717197", "https://www.airitibooks.com/Detail/Detail?PublicationID=P20200717197")</f>
        <v>https://www.airitibooks.com/Detail/Detail?PublicationID=P20200717197</v>
      </c>
    </row>
    <row r="1175" spans="1:8" ht="21" customHeight="1">
      <c r="A1175" s="4" t="s">
        <v>3659</v>
      </c>
      <c r="B1175" s="4" t="s">
        <v>3660</v>
      </c>
      <c r="C1175" s="4" t="s">
        <v>230</v>
      </c>
      <c r="D1175" s="4" t="s">
        <v>3661</v>
      </c>
      <c r="E1175" s="4" t="s">
        <v>406</v>
      </c>
      <c r="F1175" s="4" t="s">
        <v>3144</v>
      </c>
      <c r="G1175" s="4" t="s">
        <v>216</v>
      </c>
      <c r="H1175" s="5" t="str">
        <f>HYPERLINK("https://www.airitibooks.com/Detail/Detail?PublicationID=P20200717198", "https://www.airitibooks.com/Detail/Detail?PublicationID=P20200717198")</f>
        <v>https://www.airitibooks.com/Detail/Detail?PublicationID=P20200717198</v>
      </c>
    </row>
    <row r="1176" spans="1:8" ht="21" customHeight="1">
      <c r="A1176" s="4" t="s">
        <v>3662</v>
      </c>
      <c r="B1176" s="4" t="s">
        <v>3663</v>
      </c>
      <c r="C1176" s="4" t="s">
        <v>203</v>
      </c>
      <c r="D1176" s="4" t="s">
        <v>80</v>
      </c>
      <c r="E1176" s="4" t="s">
        <v>406</v>
      </c>
      <c r="F1176" s="4" t="s">
        <v>3144</v>
      </c>
      <c r="G1176" s="4" t="s">
        <v>171</v>
      </c>
      <c r="H1176" s="5" t="str">
        <f>HYPERLINK("https://www.airitibooks.com/Detail/Detail?PublicationID=P20200728001", "https://www.airitibooks.com/Detail/Detail?PublicationID=P20200728001")</f>
        <v>https://www.airitibooks.com/Detail/Detail?PublicationID=P20200728001</v>
      </c>
    </row>
    <row r="1177" spans="1:8" ht="21" customHeight="1">
      <c r="A1177" s="4" t="s">
        <v>3664</v>
      </c>
      <c r="B1177" s="4" t="s">
        <v>3665</v>
      </c>
      <c r="C1177" s="4" t="s">
        <v>3147</v>
      </c>
      <c r="D1177" s="4" t="s">
        <v>3666</v>
      </c>
      <c r="E1177" s="4" t="s">
        <v>1545</v>
      </c>
      <c r="F1177" s="4" t="s">
        <v>3189</v>
      </c>
      <c r="G1177" s="4" t="s">
        <v>2161</v>
      </c>
      <c r="H1177" s="5" t="str">
        <f>HYPERLINK("https://www.airitibooks.com/Detail/Detail?PublicationID=P20200730001", "https://www.airitibooks.com/Detail/Detail?PublicationID=P20200730001")</f>
        <v>https://www.airitibooks.com/Detail/Detail?PublicationID=P20200730001</v>
      </c>
    </row>
    <row r="1178" spans="1:8" ht="21" customHeight="1">
      <c r="A1178" s="4" t="s">
        <v>3667</v>
      </c>
      <c r="B1178" s="4" t="s">
        <v>3668</v>
      </c>
      <c r="C1178" s="4" t="s">
        <v>3147</v>
      </c>
      <c r="D1178" s="4" t="s">
        <v>3669</v>
      </c>
      <c r="E1178" s="4" t="s">
        <v>1545</v>
      </c>
      <c r="F1178" s="4" t="s">
        <v>3167</v>
      </c>
      <c r="G1178" s="4" t="s">
        <v>380</v>
      </c>
      <c r="H1178" s="5" t="str">
        <f>HYPERLINK("https://www.airitibooks.com/Detail/Detail?PublicationID=P20200730016", "https://www.airitibooks.com/Detail/Detail?PublicationID=P20200730016")</f>
        <v>https://www.airitibooks.com/Detail/Detail?PublicationID=P20200730016</v>
      </c>
    </row>
    <row r="1179" spans="1:8" ht="21" customHeight="1">
      <c r="A1179" s="4" t="s">
        <v>3670</v>
      </c>
      <c r="B1179" s="4" t="s">
        <v>3671</v>
      </c>
      <c r="C1179" s="4" t="s">
        <v>3147</v>
      </c>
      <c r="D1179" s="4" t="s">
        <v>3672</v>
      </c>
      <c r="E1179" s="4" t="s">
        <v>1545</v>
      </c>
      <c r="F1179" s="4" t="s">
        <v>3144</v>
      </c>
      <c r="G1179" s="4" t="s">
        <v>171</v>
      </c>
      <c r="H1179" s="5" t="str">
        <f>HYPERLINK("https://www.airitibooks.com/Detail/Detail?PublicationID=P20200730017", "https://www.airitibooks.com/Detail/Detail?PublicationID=P20200730017")</f>
        <v>https://www.airitibooks.com/Detail/Detail?PublicationID=P20200730017</v>
      </c>
    </row>
    <row r="1180" spans="1:8" ht="21" customHeight="1">
      <c r="A1180" s="4" t="s">
        <v>3673</v>
      </c>
      <c r="B1180" s="4" t="s">
        <v>3674</v>
      </c>
      <c r="C1180" s="4" t="s">
        <v>3147</v>
      </c>
      <c r="D1180" s="4" t="s">
        <v>3675</v>
      </c>
      <c r="E1180" s="4" t="s">
        <v>1545</v>
      </c>
      <c r="F1180" s="4" t="s">
        <v>3144</v>
      </c>
      <c r="G1180" s="4" t="s">
        <v>171</v>
      </c>
      <c r="H1180" s="5" t="str">
        <f>HYPERLINK("https://www.airitibooks.com/Detail/Detail?PublicationID=P20200730018", "https://www.airitibooks.com/Detail/Detail?PublicationID=P20200730018")</f>
        <v>https://www.airitibooks.com/Detail/Detail?PublicationID=P20200730018</v>
      </c>
    </row>
    <row r="1181" spans="1:8" ht="21" customHeight="1">
      <c r="A1181" s="4" t="s">
        <v>3676</v>
      </c>
      <c r="B1181" s="4" t="s">
        <v>3677</v>
      </c>
      <c r="C1181" s="4" t="s">
        <v>3147</v>
      </c>
      <c r="D1181" s="4" t="s">
        <v>3678</v>
      </c>
      <c r="E1181" s="4" t="s">
        <v>1545</v>
      </c>
      <c r="F1181" s="4" t="s">
        <v>3144</v>
      </c>
      <c r="G1181" s="4" t="s">
        <v>171</v>
      </c>
      <c r="H1181" s="5" t="str">
        <f>HYPERLINK("https://www.airitibooks.com/Detail/Detail?PublicationID=P20200730030", "https://www.airitibooks.com/Detail/Detail?PublicationID=P20200730030")</f>
        <v>https://www.airitibooks.com/Detail/Detail?PublicationID=P20200730030</v>
      </c>
    </row>
    <row r="1182" spans="1:8" ht="21" customHeight="1">
      <c r="A1182" s="4" t="s">
        <v>3679</v>
      </c>
      <c r="B1182" s="4" t="s">
        <v>3680</v>
      </c>
      <c r="C1182" s="4" t="s">
        <v>1817</v>
      </c>
      <c r="D1182" s="4" t="s">
        <v>3681</v>
      </c>
      <c r="E1182" s="4" t="s">
        <v>1545</v>
      </c>
      <c r="F1182" s="4" t="s">
        <v>3144</v>
      </c>
      <c r="G1182" s="4" t="s">
        <v>171</v>
      </c>
      <c r="H1182" s="5" t="str">
        <f>HYPERLINK("https://www.airitibooks.com/Detail/Detail?PublicationID=P20200730068", "https://www.airitibooks.com/Detail/Detail?PublicationID=P20200730068")</f>
        <v>https://www.airitibooks.com/Detail/Detail?PublicationID=P20200730068</v>
      </c>
    </row>
    <row r="1183" spans="1:8" ht="21" customHeight="1">
      <c r="A1183" s="4" t="s">
        <v>3682</v>
      </c>
      <c r="B1183" s="4" t="s">
        <v>3683</v>
      </c>
      <c r="C1183" s="4" t="s">
        <v>2030</v>
      </c>
      <c r="D1183" s="4" t="s">
        <v>3684</v>
      </c>
      <c r="E1183" s="4" t="s">
        <v>1663</v>
      </c>
      <c r="F1183" s="4" t="s">
        <v>3144</v>
      </c>
      <c r="G1183" s="4" t="s">
        <v>171</v>
      </c>
      <c r="H1183" s="5" t="str">
        <f>HYPERLINK("https://www.airitibooks.com/Detail/Detail?PublicationID=P20150918104", "https://www.airitibooks.com/Detail/Detail?PublicationID=P20150918104")</f>
        <v>https://www.airitibooks.com/Detail/Detail?PublicationID=P20150918104</v>
      </c>
    </row>
    <row r="1184" spans="1:8" ht="21" customHeight="1">
      <c r="A1184" s="4" t="s">
        <v>3685</v>
      </c>
      <c r="B1184" s="4" t="s">
        <v>3686</v>
      </c>
      <c r="C1184" s="4" t="s">
        <v>2030</v>
      </c>
      <c r="D1184" s="4" t="s">
        <v>3687</v>
      </c>
      <c r="E1184" s="4" t="s">
        <v>1663</v>
      </c>
      <c r="F1184" s="4" t="s">
        <v>3144</v>
      </c>
      <c r="G1184" s="4" t="s">
        <v>171</v>
      </c>
      <c r="H1184" s="5" t="str">
        <f>HYPERLINK("https://www.airitibooks.com/Detail/Detail?PublicationID=P20150918106", "https://www.airitibooks.com/Detail/Detail?PublicationID=P20150918106")</f>
        <v>https://www.airitibooks.com/Detail/Detail?PublicationID=P20150918106</v>
      </c>
    </row>
    <row r="1185" spans="1:8" ht="21" customHeight="1">
      <c r="A1185" s="4" t="s">
        <v>3688</v>
      </c>
      <c r="B1185" s="4" t="s">
        <v>3689</v>
      </c>
      <c r="C1185" s="4" t="s">
        <v>2030</v>
      </c>
      <c r="D1185" s="4" t="s">
        <v>3690</v>
      </c>
      <c r="E1185" s="4" t="s">
        <v>1663</v>
      </c>
      <c r="F1185" s="4" t="s">
        <v>3144</v>
      </c>
      <c r="G1185" s="4" t="s">
        <v>171</v>
      </c>
      <c r="H1185" s="5" t="str">
        <f>HYPERLINK("https://www.airitibooks.com/Detail/Detail?PublicationID=P20150918107", "https://www.airitibooks.com/Detail/Detail?PublicationID=P20150918107")</f>
        <v>https://www.airitibooks.com/Detail/Detail?PublicationID=P20150918107</v>
      </c>
    </row>
    <row r="1186" spans="1:8" ht="21" customHeight="1">
      <c r="A1186" s="4" t="s">
        <v>3691</v>
      </c>
      <c r="B1186" s="4" t="s">
        <v>3692</v>
      </c>
      <c r="C1186" s="4" t="s">
        <v>662</v>
      </c>
      <c r="D1186" s="4" t="s">
        <v>3693</v>
      </c>
      <c r="E1186" s="4" t="s">
        <v>2241</v>
      </c>
      <c r="F1186" s="4" t="s">
        <v>3167</v>
      </c>
      <c r="G1186" s="4" t="s">
        <v>227</v>
      </c>
      <c r="H1186" s="5" t="str">
        <f>HYPERLINK("https://www.airitibooks.com/Detail/Detail?PublicationID=P20160421148", "https://www.airitibooks.com/Detail/Detail?PublicationID=P20160421148")</f>
        <v>https://www.airitibooks.com/Detail/Detail?PublicationID=P20160421148</v>
      </c>
    </row>
    <row r="1187" spans="1:8" ht="21" customHeight="1">
      <c r="A1187" s="4" t="s">
        <v>3694</v>
      </c>
      <c r="B1187" s="4" t="s">
        <v>3695</v>
      </c>
      <c r="C1187" s="4" t="s">
        <v>1817</v>
      </c>
      <c r="D1187" s="4" t="s">
        <v>3696</v>
      </c>
      <c r="E1187" s="4" t="s">
        <v>2241</v>
      </c>
      <c r="F1187" s="4" t="s">
        <v>3144</v>
      </c>
      <c r="G1187" s="4" t="s">
        <v>171</v>
      </c>
      <c r="H1187" s="5" t="str">
        <f>HYPERLINK("https://www.airitibooks.com/Detail/Detail?PublicationID=P20160518007", "https://www.airitibooks.com/Detail/Detail?PublicationID=P20160518007")</f>
        <v>https://www.airitibooks.com/Detail/Detail?PublicationID=P20160518007</v>
      </c>
    </row>
    <row r="1188" spans="1:8" ht="21" customHeight="1">
      <c r="A1188" s="4" t="s">
        <v>3697</v>
      </c>
      <c r="B1188" s="4" t="s">
        <v>3698</v>
      </c>
      <c r="C1188" s="4" t="s">
        <v>662</v>
      </c>
      <c r="D1188" s="4" t="s">
        <v>3699</v>
      </c>
      <c r="E1188" s="4" t="s">
        <v>2241</v>
      </c>
      <c r="F1188" s="4" t="s">
        <v>3167</v>
      </c>
      <c r="G1188" s="4" t="s">
        <v>227</v>
      </c>
      <c r="H1188" s="5" t="str">
        <f>HYPERLINK("https://www.airitibooks.com/Detail/Detail?PublicationID=P20160806258", "https://www.airitibooks.com/Detail/Detail?PublicationID=P20160806258")</f>
        <v>https://www.airitibooks.com/Detail/Detail?PublicationID=P20160806258</v>
      </c>
    </row>
    <row r="1189" spans="1:8" ht="21" customHeight="1">
      <c r="A1189" s="4" t="s">
        <v>3700</v>
      </c>
      <c r="B1189" s="4" t="s">
        <v>3701</v>
      </c>
      <c r="C1189" s="4" t="s">
        <v>2125</v>
      </c>
      <c r="D1189" s="4" t="s">
        <v>3702</v>
      </c>
      <c r="E1189" s="4" t="s">
        <v>2241</v>
      </c>
      <c r="F1189" s="4" t="s">
        <v>3144</v>
      </c>
      <c r="G1189" s="4" t="s">
        <v>3149</v>
      </c>
      <c r="H1189" s="5" t="str">
        <f>HYPERLINK("https://www.airitibooks.com/Detail/Detail?PublicationID=P20170203109", "https://www.airitibooks.com/Detail/Detail?PublicationID=P20170203109")</f>
        <v>https://www.airitibooks.com/Detail/Detail?PublicationID=P20170203109</v>
      </c>
    </row>
    <row r="1190" spans="1:8" ht="21" customHeight="1">
      <c r="A1190" s="4" t="s">
        <v>3703</v>
      </c>
      <c r="B1190" s="4" t="s">
        <v>3704</v>
      </c>
      <c r="C1190" s="4" t="s">
        <v>457</v>
      </c>
      <c r="D1190" s="4" t="s">
        <v>3705</v>
      </c>
      <c r="E1190" s="4" t="s">
        <v>2241</v>
      </c>
      <c r="F1190" s="4" t="s">
        <v>3189</v>
      </c>
      <c r="G1190" s="4" t="s">
        <v>2161</v>
      </c>
      <c r="H1190" s="5" t="str">
        <f>HYPERLINK("https://www.airitibooks.com/Detail/Detail?PublicationID=P20170316017", "https://www.airitibooks.com/Detail/Detail?PublicationID=P20170316017")</f>
        <v>https://www.airitibooks.com/Detail/Detail?PublicationID=P20170316017</v>
      </c>
    </row>
    <row r="1191" spans="1:8" ht="21" customHeight="1">
      <c r="A1191" s="4" t="s">
        <v>3706</v>
      </c>
      <c r="B1191" s="4" t="s">
        <v>3707</v>
      </c>
      <c r="C1191" s="4" t="s">
        <v>335</v>
      </c>
      <c r="D1191" s="4" t="s">
        <v>3708</v>
      </c>
      <c r="E1191" s="4" t="s">
        <v>1663</v>
      </c>
      <c r="F1191" s="4" t="s">
        <v>3144</v>
      </c>
      <c r="G1191" s="4" t="s">
        <v>171</v>
      </c>
      <c r="H1191" s="5" t="str">
        <f>HYPERLINK("https://www.airitibooks.com/Detail/Detail?PublicationID=P20170323363", "https://www.airitibooks.com/Detail/Detail?PublicationID=P20170323363")</f>
        <v>https://www.airitibooks.com/Detail/Detail?PublicationID=P20170323363</v>
      </c>
    </row>
    <row r="1192" spans="1:8" ht="21" customHeight="1">
      <c r="A1192" s="4" t="s">
        <v>3709</v>
      </c>
      <c r="B1192" s="4" t="s">
        <v>3710</v>
      </c>
      <c r="C1192" s="4" t="s">
        <v>662</v>
      </c>
      <c r="D1192" s="4" t="s">
        <v>3711</v>
      </c>
      <c r="E1192" s="4" t="s">
        <v>2241</v>
      </c>
      <c r="F1192" s="4" t="s">
        <v>3167</v>
      </c>
      <c r="G1192" s="4" t="s">
        <v>227</v>
      </c>
      <c r="H1192" s="5" t="str">
        <f>HYPERLINK("https://www.airitibooks.com/Detail/Detail?PublicationID=P20170328087", "https://www.airitibooks.com/Detail/Detail?PublicationID=P20170328087")</f>
        <v>https://www.airitibooks.com/Detail/Detail?PublicationID=P20170328087</v>
      </c>
    </row>
    <row r="1193" spans="1:8" ht="21" customHeight="1">
      <c r="A1193" s="4" t="s">
        <v>3712</v>
      </c>
      <c r="B1193" s="4" t="s">
        <v>3713</v>
      </c>
      <c r="C1193" s="4" t="s">
        <v>275</v>
      </c>
      <c r="D1193" s="4" t="s">
        <v>75</v>
      </c>
      <c r="E1193" s="4" t="s">
        <v>2241</v>
      </c>
      <c r="F1193" s="4" t="s">
        <v>3144</v>
      </c>
      <c r="G1193" s="4" t="s">
        <v>171</v>
      </c>
      <c r="H1193" s="5" t="str">
        <f>HYPERLINK("https://www.airitibooks.com/Detail/Detail?PublicationID=P20170414005", "https://www.airitibooks.com/Detail/Detail?PublicationID=P20170414005")</f>
        <v>https://www.airitibooks.com/Detail/Detail?PublicationID=P20170414005</v>
      </c>
    </row>
    <row r="1194" spans="1:8" ht="21" customHeight="1">
      <c r="A1194" s="4" t="s">
        <v>3714</v>
      </c>
      <c r="B1194" s="4" t="s">
        <v>3715</v>
      </c>
      <c r="C1194" s="4" t="s">
        <v>3716</v>
      </c>
      <c r="D1194" s="4" t="s">
        <v>3717</v>
      </c>
      <c r="E1194" s="4" t="s">
        <v>127</v>
      </c>
      <c r="F1194" s="4" t="s">
        <v>3153</v>
      </c>
      <c r="G1194" s="4" t="s">
        <v>129</v>
      </c>
      <c r="H1194" s="5" t="str">
        <f>HYPERLINK("https://www.airitibooks.com/Detail/Detail?PublicationID=P20170502022", "https://www.airitibooks.com/Detail/Detail?PublicationID=P20170502022")</f>
        <v>https://www.airitibooks.com/Detail/Detail?PublicationID=P20170502022</v>
      </c>
    </row>
    <row r="1195" spans="1:8" ht="21" customHeight="1">
      <c r="A1195" s="4" t="s">
        <v>3718</v>
      </c>
      <c r="B1195" s="4" t="s">
        <v>3719</v>
      </c>
      <c r="C1195" s="4" t="s">
        <v>2030</v>
      </c>
      <c r="D1195" s="4" t="s">
        <v>3720</v>
      </c>
      <c r="E1195" s="4" t="s">
        <v>2241</v>
      </c>
      <c r="F1195" s="4" t="s">
        <v>3144</v>
      </c>
      <c r="G1195" s="4" t="s">
        <v>171</v>
      </c>
      <c r="H1195" s="5" t="str">
        <f>HYPERLINK("https://www.airitibooks.com/Detail/Detail?PublicationID=P20170502031", "https://www.airitibooks.com/Detail/Detail?PublicationID=P20170502031")</f>
        <v>https://www.airitibooks.com/Detail/Detail?PublicationID=P20170502031</v>
      </c>
    </row>
    <row r="1196" spans="1:8" ht="21" customHeight="1">
      <c r="A1196" s="4" t="s">
        <v>84</v>
      </c>
      <c r="B1196" s="4" t="s">
        <v>3721</v>
      </c>
      <c r="C1196" s="4" t="s">
        <v>1930</v>
      </c>
      <c r="D1196" s="4" t="s">
        <v>85</v>
      </c>
      <c r="E1196" s="4" t="s">
        <v>2241</v>
      </c>
      <c r="F1196" s="4" t="s">
        <v>3162</v>
      </c>
      <c r="G1196" s="4" t="s">
        <v>167</v>
      </c>
      <c r="H1196" s="5" t="str">
        <f>HYPERLINK("https://www.airitibooks.com/Detail/Detail?PublicationID=P20170517114", "https://www.airitibooks.com/Detail/Detail?PublicationID=P20170517114")</f>
        <v>https://www.airitibooks.com/Detail/Detail?PublicationID=P20170517114</v>
      </c>
    </row>
    <row r="1197" spans="1:8" ht="21" customHeight="1">
      <c r="A1197" s="4" t="s">
        <v>3722</v>
      </c>
      <c r="B1197" s="4" t="s">
        <v>3723</v>
      </c>
      <c r="C1197" s="4" t="s">
        <v>1714</v>
      </c>
      <c r="D1197" s="4" t="s">
        <v>3724</v>
      </c>
      <c r="E1197" s="4" t="s">
        <v>3725</v>
      </c>
      <c r="F1197" s="4" t="s">
        <v>176</v>
      </c>
      <c r="G1197" s="4" t="s">
        <v>3726</v>
      </c>
      <c r="H1197" s="5" t="str">
        <f>HYPERLINK("https://www.airitibooks.com/Detail/Detail?PublicationID=P20170522326", "https://www.airitibooks.com/Detail/Detail?PublicationID=P20170522326")</f>
        <v>https://www.airitibooks.com/Detail/Detail?PublicationID=P20170522326</v>
      </c>
    </row>
    <row r="1198" spans="1:8" ht="21" customHeight="1">
      <c r="A1198" s="4" t="s">
        <v>3727</v>
      </c>
      <c r="B1198" s="4" t="s">
        <v>3728</v>
      </c>
      <c r="C1198" s="4" t="s">
        <v>1714</v>
      </c>
      <c r="D1198" s="4" t="s">
        <v>3724</v>
      </c>
      <c r="E1198" s="4" t="s">
        <v>3725</v>
      </c>
      <c r="F1198" s="4" t="s">
        <v>176</v>
      </c>
      <c r="G1198" s="4" t="s">
        <v>3726</v>
      </c>
      <c r="H1198" s="5" t="str">
        <f>HYPERLINK("https://www.airitibooks.com/Detail/Detail?PublicationID=P20170522327", "https://www.airitibooks.com/Detail/Detail?PublicationID=P20170522327")</f>
        <v>https://www.airitibooks.com/Detail/Detail?PublicationID=P20170522327</v>
      </c>
    </row>
    <row r="1199" spans="1:8" ht="21" customHeight="1">
      <c r="A1199" s="4" t="s">
        <v>3729</v>
      </c>
      <c r="B1199" s="4" t="s">
        <v>3730</v>
      </c>
      <c r="C1199" s="4" t="s">
        <v>1714</v>
      </c>
      <c r="D1199" s="4" t="s">
        <v>3724</v>
      </c>
      <c r="E1199" s="4" t="s">
        <v>3731</v>
      </c>
      <c r="F1199" s="4" t="s">
        <v>176</v>
      </c>
      <c r="G1199" s="4" t="s">
        <v>3726</v>
      </c>
      <c r="H1199" s="5" t="str">
        <f>HYPERLINK("https://www.airitibooks.com/Detail/Detail?PublicationID=P20170522328", "https://www.airitibooks.com/Detail/Detail?PublicationID=P20170522328")</f>
        <v>https://www.airitibooks.com/Detail/Detail?PublicationID=P20170522328</v>
      </c>
    </row>
    <row r="1200" spans="1:8" ht="21" customHeight="1">
      <c r="A1200" s="4" t="s">
        <v>3732</v>
      </c>
      <c r="B1200" s="4" t="s">
        <v>3733</v>
      </c>
      <c r="C1200" s="4" t="s">
        <v>3734</v>
      </c>
      <c r="D1200" s="4" t="s">
        <v>3735</v>
      </c>
      <c r="E1200" s="4" t="s">
        <v>1663</v>
      </c>
      <c r="F1200" s="4" t="s">
        <v>3144</v>
      </c>
      <c r="G1200" s="4" t="s">
        <v>171</v>
      </c>
      <c r="H1200" s="5" t="str">
        <f>HYPERLINK("https://www.airitibooks.com/Detail/Detail?PublicationID=P20170616069", "https://www.airitibooks.com/Detail/Detail?PublicationID=P20170616069")</f>
        <v>https://www.airitibooks.com/Detail/Detail?PublicationID=P20170616069</v>
      </c>
    </row>
    <row r="1201" spans="1:8" ht="21" customHeight="1">
      <c r="A1201" s="4" t="s">
        <v>3736</v>
      </c>
      <c r="B1201" s="4" t="s">
        <v>3737</v>
      </c>
      <c r="C1201" s="4" t="s">
        <v>3147</v>
      </c>
      <c r="D1201" s="4" t="s">
        <v>3738</v>
      </c>
      <c r="E1201" s="4" t="s">
        <v>127</v>
      </c>
      <c r="F1201" s="4" t="s">
        <v>3162</v>
      </c>
      <c r="G1201" s="4" t="s">
        <v>159</v>
      </c>
      <c r="H1201" s="5" t="str">
        <f>HYPERLINK("https://www.airitibooks.com/Detail/Detail?PublicationID=P20170907428", "https://www.airitibooks.com/Detail/Detail?PublicationID=P20170907428")</f>
        <v>https://www.airitibooks.com/Detail/Detail?PublicationID=P20170907428</v>
      </c>
    </row>
    <row r="1202" spans="1:8" ht="21" customHeight="1">
      <c r="A1202" s="4" t="s">
        <v>3739</v>
      </c>
      <c r="B1202" s="4" t="s">
        <v>3740</v>
      </c>
      <c r="C1202" s="4" t="s">
        <v>125</v>
      </c>
      <c r="D1202" s="4" t="s">
        <v>3741</v>
      </c>
      <c r="E1202" s="4" t="s">
        <v>127</v>
      </c>
      <c r="F1202" s="4" t="s">
        <v>3144</v>
      </c>
      <c r="G1202" s="4" t="s">
        <v>3149</v>
      </c>
      <c r="H1202" s="5" t="str">
        <f>HYPERLINK("https://www.airitibooks.com/Detail/Detail?PublicationID=P20171103403", "https://www.airitibooks.com/Detail/Detail?PublicationID=P20171103403")</f>
        <v>https://www.airitibooks.com/Detail/Detail?PublicationID=P20171103403</v>
      </c>
    </row>
    <row r="1203" spans="1:8" ht="21" customHeight="1">
      <c r="A1203" s="4" t="s">
        <v>3742</v>
      </c>
      <c r="B1203" s="4" t="s">
        <v>3743</v>
      </c>
      <c r="C1203" s="4" t="s">
        <v>125</v>
      </c>
      <c r="D1203" s="4" t="s">
        <v>3744</v>
      </c>
      <c r="E1203" s="4" t="s">
        <v>127</v>
      </c>
      <c r="F1203" s="4" t="s">
        <v>3167</v>
      </c>
      <c r="G1203" s="4" t="s">
        <v>227</v>
      </c>
      <c r="H1203" s="5" t="str">
        <f>HYPERLINK("https://www.airitibooks.com/Detail/Detail?PublicationID=P20171103820", "https://www.airitibooks.com/Detail/Detail?PublicationID=P20171103820")</f>
        <v>https://www.airitibooks.com/Detail/Detail?PublicationID=P20171103820</v>
      </c>
    </row>
    <row r="1204" spans="1:8" ht="21" customHeight="1">
      <c r="A1204" s="4" t="s">
        <v>3745</v>
      </c>
      <c r="B1204" s="4" t="s">
        <v>3746</v>
      </c>
      <c r="C1204" s="4" t="s">
        <v>3147</v>
      </c>
      <c r="D1204" s="4" t="s">
        <v>3747</v>
      </c>
      <c r="E1204" s="4" t="s">
        <v>127</v>
      </c>
      <c r="F1204" s="4" t="s">
        <v>3200</v>
      </c>
      <c r="G1204" s="4" t="s">
        <v>154</v>
      </c>
      <c r="H1204" s="5" t="str">
        <f>HYPERLINK("https://www.airitibooks.com/Detail/Detail?PublicationID=P20171118046", "https://www.airitibooks.com/Detail/Detail?PublicationID=P20171118046")</f>
        <v>https://www.airitibooks.com/Detail/Detail?PublicationID=P20171118046</v>
      </c>
    </row>
    <row r="1205" spans="1:8" ht="21" customHeight="1">
      <c r="A1205" s="4" t="s">
        <v>3748</v>
      </c>
      <c r="B1205" s="4" t="s">
        <v>3749</v>
      </c>
      <c r="C1205" s="4" t="s">
        <v>3147</v>
      </c>
      <c r="D1205" s="4" t="s">
        <v>3750</v>
      </c>
      <c r="E1205" s="4" t="s">
        <v>127</v>
      </c>
      <c r="F1205" s="4" t="s">
        <v>3144</v>
      </c>
      <c r="G1205" s="4" t="s">
        <v>3149</v>
      </c>
      <c r="H1205" s="5" t="str">
        <f>HYPERLINK("https://www.airitibooks.com/Detail/Detail?PublicationID=P20171128008", "https://www.airitibooks.com/Detail/Detail?PublicationID=P20171128008")</f>
        <v>https://www.airitibooks.com/Detail/Detail?PublicationID=P20171128008</v>
      </c>
    </row>
    <row r="1206" spans="1:8" ht="21" customHeight="1">
      <c r="A1206" s="4" t="s">
        <v>3751</v>
      </c>
      <c r="B1206" s="4" t="s">
        <v>3752</v>
      </c>
      <c r="C1206" s="4" t="s">
        <v>530</v>
      </c>
      <c r="D1206" s="4" t="s">
        <v>3753</v>
      </c>
      <c r="E1206" s="4" t="s">
        <v>127</v>
      </c>
      <c r="F1206" s="4" t="s">
        <v>3153</v>
      </c>
      <c r="G1206" s="4" t="s">
        <v>3754</v>
      </c>
      <c r="H1206" s="5" t="str">
        <f>HYPERLINK("https://www.airitibooks.com/Detail/Detail?PublicationID=P20171130093", "https://www.airitibooks.com/Detail/Detail?PublicationID=P20171130093")</f>
        <v>https://www.airitibooks.com/Detail/Detail?PublicationID=P20171130093</v>
      </c>
    </row>
    <row r="1207" spans="1:8" ht="21" customHeight="1">
      <c r="A1207" s="4" t="s">
        <v>3755</v>
      </c>
      <c r="B1207" s="4" t="s">
        <v>3756</v>
      </c>
      <c r="C1207" s="4" t="s">
        <v>180</v>
      </c>
      <c r="D1207" s="4" t="s">
        <v>3757</v>
      </c>
      <c r="E1207" s="4" t="s">
        <v>2241</v>
      </c>
      <c r="F1207" s="4" t="s">
        <v>3167</v>
      </c>
      <c r="G1207" s="4" t="s">
        <v>227</v>
      </c>
      <c r="H1207" s="5" t="str">
        <f>HYPERLINK("https://www.airitibooks.com/Detail/Detail?PublicationID=P20171221105", "https://www.airitibooks.com/Detail/Detail?PublicationID=P20171221105")</f>
        <v>https://www.airitibooks.com/Detail/Detail?PublicationID=P20171221105</v>
      </c>
    </row>
    <row r="1208" spans="1:8" ht="21" customHeight="1">
      <c r="A1208" s="4" t="s">
        <v>3758</v>
      </c>
      <c r="B1208" s="4" t="s">
        <v>3759</v>
      </c>
      <c r="C1208" s="4" t="s">
        <v>271</v>
      </c>
      <c r="D1208" s="4" t="s">
        <v>3760</v>
      </c>
      <c r="E1208" s="4" t="s">
        <v>220</v>
      </c>
      <c r="F1208" s="4" t="s">
        <v>3144</v>
      </c>
      <c r="G1208" s="4" t="s">
        <v>171</v>
      </c>
      <c r="H1208" s="5" t="str">
        <f>HYPERLINK("https://www.airitibooks.com/Detail/Detail?PublicationID=P20180112001", "https://www.airitibooks.com/Detail/Detail?PublicationID=P20180112001")</f>
        <v>https://www.airitibooks.com/Detail/Detail?PublicationID=P20180112001</v>
      </c>
    </row>
    <row r="1209" spans="1:8" ht="21" customHeight="1">
      <c r="A1209" s="4" t="s">
        <v>3761</v>
      </c>
      <c r="B1209" s="4" t="s">
        <v>3762</v>
      </c>
      <c r="C1209" s="4" t="s">
        <v>3763</v>
      </c>
      <c r="D1209" s="4" t="s">
        <v>3764</v>
      </c>
      <c r="E1209" s="4" t="s">
        <v>127</v>
      </c>
      <c r="F1209" s="4" t="s">
        <v>3144</v>
      </c>
      <c r="G1209" s="4" t="s">
        <v>171</v>
      </c>
      <c r="H1209" s="5" t="str">
        <f>HYPERLINK("https://www.airitibooks.com/Detail/Detail?PublicationID=P20180119780", "https://www.airitibooks.com/Detail/Detail?PublicationID=P20180119780")</f>
        <v>https://www.airitibooks.com/Detail/Detail?PublicationID=P20180119780</v>
      </c>
    </row>
    <row r="1210" spans="1:8" ht="21" customHeight="1">
      <c r="A1210" s="4" t="s">
        <v>3765</v>
      </c>
      <c r="B1210" s="4" t="s">
        <v>3766</v>
      </c>
      <c r="C1210" s="4" t="s">
        <v>230</v>
      </c>
      <c r="D1210" s="4" t="s">
        <v>3767</v>
      </c>
      <c r="E1210" s="4" t="s">
        <v>220</v>
      </c>
      <c r="F1210" s="4" t="s">
        <v>3144</v>
      </c>
      <c r="G1210" s="4" t="s">
        <v>171</v>
      </c>
      <c r="H1210" s="5" t="str">
        <f>HYPERLINK("https://www.airitibooks.com/Detail/Detail?PublicationID=P20180208913", "https://www.airitibooks.com/Detail/Detail?PublicationID=P20180208913")</f>
        <v>https://www.airitibooks.com/Detail/Detail?PublicationID=P20180208913</v>
      </c>
    </row>
    <row r="1211" spans="1:8" ht="21" customHeight="1">
      <c r="A1211" s="4" t="s">
        <v>3768</v>
      </c>
      <c r="B1211" s="4" t="s">
        <v>3769</v>
      </c>
      <c r="C1211" s="4" t="s">
        <v>3147</v>
      </c>
      <c r="D1211" s="4" t="s">
        <v>3770</v>
      </c>
      <c r="E1211" s="4" t="s">
        <v>220</v>
      </c>
      <c r="F1211" s="4" t="s">
        <v>3189</v>
      </c>
      <c r="G1211" s="4" t="s">
        <v>3502</v>
      </c>
      <c r="H1211" s="5" t="str">
        <f>HYPERLINK("https://www.airitibooks.com/Detail/Detail?PublicationID=P20180315183", "https://www.airitibooks.com/Detail/Detail?PublicationID=P20180315183")</f>
        <v>https://www.airitibooks.com/Detail/Detail?PublicationID=P20180315183</v>
      </c>
    </row>
    <row r="1212" spans="1:8" ht="21" customHeight="1">
      <c r="A1212" s="4" t="s">
        <v>3771</v>
      </c>
      <c r="B1212" s="4" t="s">
        <v>3772</v>
      </c>
      <c r="C1212" s="4" t="s">
        <v>3147</v>
      </c>
      <c r="D1212" s="4" t="s">
        <v>3773</v>
      </c>
      <c r="E1212" s="4" t="s">
        <v>220</v>
      </c>
      <c r="F1212" s="4" t="s">
        <v>3144</v>
      </c>
      <c r="G1212" s="4" t="s">
        <v>216</v>
      </c>
      <c r="H1212" s="5" t="str">
        <f>HYPERLINK("https://www.airitibooks.com/Detail/Detail?PublicationID=P20180315185", "https://www.airitibooks.com/Detail/Detail?PublicationID=P20180315185")</f>
        <v>https://www.airitibooks.com/Detail/Detail?PublicationID=P20180315185</v>
      </c>
    </row>
    <row r="1213" spans="1:8" ht="21" customHeight="1">
      <c r="A1213" s="4" t="s">
        <v>3774</v>
      </c>
      <c r="B1213" s="4" t="s">
        <v>3775</v>
      </c>
      <c r="C1213" s="4" t="s">
        <v>944</v>
      </c>
      <c r="D1213" s="4" t="s">
        <v>3776</v>
      </c>
      <c r="E1213" s="4" t="s">
        <v>127</v>
      </c>
      <c r="F1213" s="4" t="s">
        <v>3144</v>
      </c>
      <c r="G1213" s="4" t="s">
        <v>171</v>
      </c>
      <c r="H1213" s="5" t="str">
        <f>HYPERLINK("https://www.airitibooks.com/Detail/Detail?PublicationID=P20180323027", "https://www.airitibooks.com/Detail/Detail?PublicationID=P20180323027")</f>
        <v>https://www.airitibooks.com/Detail/Detail?PublicationID=P20180323027</v>
      </c>
    </row>
    <row r="1214" spans="1:8" ht="21" customHeight="1">
      <c r="A1214" s="4" t="s">
        <v>3777</v>
      </c>
      <c r="B1214" s="4" t="s">
        <v>3778</v>
      </c>
      <c r="C1214" s="4" t="s">
        <v>1930</v>
      </c>
      <c r="D1214" s="4" t="s">
        <v>3779</v>
      </c>
      <c r="E1214" s="4" t="s">
        <v>127</v>
      </c>
      <c r="F1214" s="4" t="s">
        <v>3162</v>
      </c>
      <c r="G1214" s="4" t="s">
        <v>167</v>
      </c>
      <c r="H1214" s="5" t="str">
        <f>HYPERLINK("https://www.airitibooks.com/Detail/Detail?PublicationID=P20180330044", "https://www.airitibooks.com/Detail/Detail?PublicationID=P20180330044")</f>
        <v>https://www.airitibooks.com/Detail/Detail?PublicationID=P20180330044</v>
      </c>
    </row>
    <row r="1215" spans="1:8" ht="21" customHeight="1">
      <c r="A1215" s="4" t="s">
        <v>3780</v>
      </c>
      <c r="B1215" s="4" t="s">
        <v>3781</v>
      </c>
      <c r="C1215" s="4" t="s">
        <v>3147</v>
      </c>
      <c r="D1215" s="4" t="s">
        <v>3782</v>
      </c>
      <c r="E1215" s="4" t="s">
        <v>220</v>
      </c>
      <c r="F1215" s="4" t="s">
        <v>3200</v>
      </c>
      <c r="G1215" s="4" t="s">
        <v>154</v>
      </c>
      <c r="H1215" s="5" t="str">
        <f>HYPERLINK("https://www.airitibooks.com/Detail/Detail?PublicationID=P20180330048", "https://www.airitibooks.com/Detail/Detail?PublicationID=P20180330048")</f>
        <v>https://www.airitibooks.com/Detail/Detail?PublicationID=P20180330048</v>
      </c>
    </row>
    <row r="1216" spans="1:8" ht="21" customHeight="1">
      <c r="A1216" s="4" t="s">
        <v>3783</v>
      </c>
      <c r="B1216" s="4" t="s">
        <v>3784</v>
      </c>
      <c r="C1216" s="4" t="s">
        <v>3147</v>
      </c>
      <c r="D1216" s="4" t="s">
        <v>3785</v>
      </c>
      <c r="E1216" s="4" t="s">
        <v>220</v>
      </c>
      <c r="F1216" s="4" t="s">
        <v>3200</v>
      </c>
      <c r="G1216" s="4" t="s">
        <v>182</v>
      </c>
      <c r="H1216" s="5" t="str">
        <f>HYPERLINK("https://www.airitibooks.com/Detail/Detail?PublicationID=P20180330049", "https://www.airitibooks.com/Detail/Detail?PublicationID=P20180330049")</f>
        <v>https://www.airitibooks.com/Detail/Detail?PublicationID=P20180330049</v>
      </c>
    </row>
    <row r="1217" spans="1:8" ht="21" customHeight="1">
      <c r="A1217" s="4" t="s">
        <v>3786</v>
      </c>
      <c r="B1217" s="4" t="s">
        <v>3787</v>
      </c>
      <c r="C1217" s="4" t="s">
        <v>3147</v>
      </c>
      <c r="D1217" s="4" t="s">
        <v>3788</v>
      </c>
      <c r="E1217" s="4" t="s">
        <v>220</v>
      </c>
      <c r="F1217" s="4" t="s">
        <v>3189</v>
      </c>
      <c r="G1217" s="4" t="s">
        <v>3502</v>
      </c>
      <c r="H1217" s="5" t="str">
        <f>HYPERLINK("https://www.airitibooks.com/Detail/Detail?PublicationID=P20180330050", "https://www.airitibooks.com/Detail/Detail?PublicationID=P20180330050")</f>
        <v>https://www.airitibooks.com/Detail/Detail?PublicationID=P20180330050</v>
      </c>
    </row>
    <row r="1218" spans="1:8" ht="21" customHeight="1">
      <c r="A1218" s="4" t="s">
        <v>3789</v>
      </c>
      <c r="B1218" s="4" t="s">
        <v>3790</v>
      </c>
      <c r="C1218" s="4" t="s">
        <v>3147</v>
      </c>
      <c r="D1218" s="4" t="s">
        <v>3791</v>
      </c>
      <c r="E1218" s="4" t="s">
        <v>220</v>
      </c>
      <c r="F1218" s="4" t="s">
        <v>3153</v>
      </c>
      <c r="G1218" s="4" t="s">
        <v>532</v>
      </c>
      <c r="H1218" s="5" t="str">
        <f>HYPERLINK("https://www.airitibooks.com/Detail/Detail?PublicationID=P20180330051", "https://www.airitibooks.com/Detail/Detail?PublicationID=P20180330051")</f>
        <v>https://www.airitibooks.com/Detail/Detail?PublicationID=P20180330051</v>
      </c>
    </row>
    <row r="1219" spans="1:8" ht="21" customHeight="1">
      <c r="A1219" s="4" t="s">
        <v>3792</v>
      </c>
      <c r="B1219" s="4" t="s">
        <v>3793</v>
      </c>
      <c r="C1219" s="4" t="s">
        <v>3147</v>
      </c>
      <c r="D1219" s="4" t="s">
        <v>3794</v>
      </c>
      <c r="E1219" s="4" t="s">
        <v>220</v>
      </c>
      <c r="F1219" s="4" t="s">
        <v>3200</v>
      </c>
      <c r="G1219" s="4" t="s">
        <v>154</v>
      </c>
      <c r="H1219" s="5" t="str">
        <f>HYPERLINK("https://www.airitibooks.com/Detail/Detail?PublicationID=P20180330054", "https://www.airitibooks.com/Detail/Detail?PublicationID=P20180330054")</f>
        <v>https://www.airitibooks.com/Detail/Detail?PublicationID=P20180330054</v>
      </c>
    </row>
    <row r="1220" spans="1:8" ht="21" customHeight="1">
      <c r="A1220" s="4" t="s">
        <v>3795</v>
      </c>
      <c r="B1220" s="4" t="s">
        <v>3796</v>
      </c>
      <c r="C1220" s="4" t="s">
        <v>3160</v>
      </c>
      <c r="D1220" s="4" t="s">
        <v>3797</v>
      </c>
      <c r="E1220" s="4" t="s">
        <v>127</v>
      </c>
      <c r="F1220" s="4" t="s">
        <v>3162</v>
      </c>
      <c r="G1220" s="4" t="s">
        <v>3163</v>
      </c>
      <c r="H1220" s="5" t="str">
        <f>HYPERLINK("https://www.airitibooks.com/Detail/Detail?PublicationID=P20180413137", "https://www.airitibooks.com/Detail/Detail?PublicationID=P20180413137")</f>
        <v>https://www.airitibooks.com/Detail/Detail?PublicationID=P20180413137</v>
      </c>
    </row>
    <row r="1221" spans="1:8" ht="21" customHeight="1">
      <c r="A1221" s="4" t="s">
        <v>3798</v>
      </c>
      <c r="B1221" s="4" t="s">
        <v>3799</v>
      </c>
      <c r="C1221" s="4" t="s">
        <v>3800</v>
      </c>
      <c r="D1221" s="4" t="s">
        <v>3067</v>
      </c>
      <c r="E1221" s="4" t="s">
        <v>2241</v>
      </c>
      <c r="F1221" s="4" t="s">
        <v>176</v>
      </c>
      <c r="G1221" s="4" t="s">
        <v>3801</v>
      </c>
      <c r="H1221" s="5" t="str">
        <f>HYPERLINK("https://www.airitibooks.com/Detail/Detail?PublicationID=P20180413167", "https://www.airitibooks.com/Detail/Detail?PublicationID=P20180413167")</f>
        <v>https://www.airitibooks.com/Detail/Detail?PublicationID=P20180413167</v>
      </c>
    </row>
    <row r="1222" spans="1:8" ht="21" customHeight="1">
      <c r="A1222" s="4" t="s">
        <v>3802</v>
      </c>
      <c r="B1222" s="4" t="s">
        <v>3803</v>
      </c>
      <c r="C1222" s="4" t="s">
        <v>3147</v>
      </c>
      <c r="D1222" s="4" t="s">
        <v>3804</v>
      </c>
      <c r="E1222" s="4" t="s">
        <v>220</v>
      </c>
      <c r="F1222" s="4" t="s">
        <v>3162</v>
      </c>
      <c r="G1222" s="4" t="s">
        <v>580</v>
      </c>
      <c r="H1222" s="5" t="str">
        <f>HYPERLINK("https://www.airitibooks.com/Detail/Detail?PublicationID=P20180420004", "https://www.airitibooks.com/Detail/Detail?PublicationID=P20180420004")</f>
        <v>https://www.airitibooks.com/Detail/Detail?PublicationID=P20180420004</v>
      </c>
    </row>
    <row r="1223" spans="1:8" ht="21" customHeight="1">
      <c r="A1223" s="4" t="s">
        <v>3805</v>
      </c>
      <c r="B1223" s="4" t="s">
        <v>3806</v>
      </c>
      <c r="C1223" s="4" t="s">
        <v>1395</v>
      </c>
      <c r="D1223" s="4" t="s">
        <v>3807</v>
      </c>
      <c r="E1223" s="4" t="s">
        <v>127</v>
      </c>
      <c r="F1223" s="4" t="s">
        <v>3144</v>
      </c>
      <c r="G1223" s="4" t="s">
        <v>3149</v>
      </c>
      <c r="H1223" s="5" t="str">
        <f>HYPERLINK("https://www.airitibooks.com/Detail/Detail?PublicationID=P20180420128", "https://www.airitibooks.com/Detail/Detail?PublicationID=P20180420128")</f>
        <v>https://www.airitibooks.com/Detail/Detail?PublicationID=P20180420128</v>
      </c>
    </row>
    <row r="1224" spans="1:8" ht="21" customHeight="1">
      <c r="A1224" s="4" t="s">
        <v>3808</v>
      </c>
      <c r="B1224" s="4" t="s">
        <v>3809</v>
      </c>
      <c r="C1224" s="4" t="s">
        <v>3810</v>
      </c>
      <c r="D1224" s="4" t="s">
        <v>3811</v>
      </c>
      <c r="E1224" s="4" t="s">
        <v>127</v>
      </c>
      <c r="F1224" s="4" t="s">
        <v>3177</v>
      </c>
      <c r="G1224" s="4" t="s">
        <v>3812</v>
      </c>
      <c r="H1224" s="5" t="str">
        <f>HYPERLINK("https://www.airitibooks.com/Detail/Detail?PublicationID=P20180420192", "https://www.airitibooks.com/Detail/Detail?PublicationID=P20180420192")</f>
        <v>https://www.airitibooks.com/Detail/Detail?PublicationID=P20180420192</v>
      </c>
    </row>
    <row r="1225" spans="1:8" ht="21" customHeight="1">
      <c r="A1225" s="4" t="s">
        <v>3813</v>
      </c>
      <c r="B1225" s="4" t="s">
        <v>3814</v>
      </c>
      <c r="C1225" s="4" t="s">
        <v>3815</v>
      </c>
      <c r="D1225" s="4" t="s">
        <v>3816</v>
      </c>
      <c r="E1225" s="4" t="s">
        <v>2241</v>
      </c>
      <c r="F1225" s="4" t="s">
        <v>3167</v>
      </c>
      <c r="G1225" s="4" t="s">
        <v>264</v>
      </c>
      <c r="H1225" s="5" t="str">
        <f>HYPERLINK("https://www.airitibooks.com/Detail/Detail?PublicationID=P20180508007", "https://www.airitibooks.com/Detail/Detail?PublicationID=P20180508007")</f>
        <v>https://www.airitibooks.com/Detail/Detail?PublicationID=P20180508007</v>
      </c>
    </row>
    <row r="1226" spans="1:8" ht="21" customHeight="1">
      <c r="A1226" s="4" t="s">
        <v>3817</v>
      </c>
      <c r="B1226" s="4" t="s">
        <v>3818</v>
      </c>
      <c r="C1226" s="4" t="s">
        <v>3439</v>
      </c>
      <c r="D1226" s="4" t="s">
        <v>3819</v>
      </c>
      <c r="E1226" s="4" t="s">
        <v>127</v>
      </c>
      <c r="F1226" s="4" t="s">
        <v>3153</v>
      </c>
      <c r="G1226" s="4" t="s">
        <v>532</v>
      </c>
      <c r="H1226" s="5" t="str">
        <f>HYPERLINK("https://www.airitibooks.com/Detail/Detail?PublicationID=P20180508042", "https://www.airitibooks.com/Detail/Detail?PublicationID=P20180508042")</f>
        <v>https://www.airitibooks.com/Detail/Detail?PublicationID=P20180508042</v>
      </c>
    </row>
    <row r="1227" spans="1:8" ht="21" customHeight="1">
      <c r="A1227" s="4" t="s">
        <v>3820</v>
      </c>
      <c r="B1227" s="4" t="s">
        <v>3821</v>
      </c>
      <c r="C1227" s="4" t="s">
        <v>3147</v>
      </c>
      <c r="D1227" s="4" t="s">
        <v>3822</v>
      </c>
      <c r="E1227" s="4" t="s">
        <v>220</v>
      </c>
      <c r="F1227" s="4" t="s">
        <v>3200</v>
      </c>
      <c r="G1227" s="4" t="s">
        <v>345</v>
      </c>
      <c r="H1227" s="5" t="str">
        <f>HYPERLINK("https://www.airitibooks.com/Detail/Detail?PublicationID=P20180511013", "https://www.airitibooks.com/Detail/Detail?PublicationID=P20180511013")</f>
        <v>https://www.airitibooks.com/Detail/Detail?PublicationID=P20180511013</v>
      </c>
    </row>
    <row r="1228" spans="1:8" ht="21" customHeight="1">
      <c r="A1228" s="4" t="s">
        <v>3823</v>
      </c>
      <c r="B1228" s="4" t="s">
        <v>3824</v>
      </c>
      <c r="C1228" s="4" t="s">
        <v>3147</v>
      </c>
      <c r="D1228" s="4" t="s">
        <v>3770</v>
      </c>
      <c r="E1228" s="4" t="s">
        <v>220</v>
      </c>
      <c r="F1228" s="4" t="s">
        <v>3144</v>
      </c>
      <c r="G1228" s="4" t="s">
        <v>171</v>
      </c>
      <c r="H1228" s="5" t="str">
        <f>HYPERLINK("https://www.airitibooks.com/Detail/Detail?PublicationID=P20180511018", "https://www.airitibooks.com/Detail/Detail?PublicationID=P20180511018")</f>
        <v>https://www.airitibooks.com/Detail/Detail?PublicationID=P20180511018</v>
      </c>
    </row>
    <row r="1229" spans="1:8" ht="21" customHeight="1">
      <c r="A1229" s="4" t="s">
        <v>3825</v>
      </c>
      <c r="B1229" s="4" t="s">
        <v>3826</v>
      </c>
      <c r="C1229" s="4" t="s">
        <v>3147</v>
      </c>
      <c r="D1229" s="4" t="s">
        <v>3773</v>
      </c>
      <c r="E1229" s="4" t="s">
        <v>220</v>
      </c>
      <c r="F1229" s="4" t="s">
        <v>3144</v>
      </c>
      <c r="G1229" s="4" t="s">
        <v>171</v>
      </c>
      <c r="H1229" s="5" t="str">
        <f>HYPERLINK("https://www.airitibooks.com/Detail/Detail?PublicationID=P20180511023", "https://www.airitibooks.com/Detail/Detail?PublicationID=P20180511023")</f>
        <v>https://www.airitibooks.com/Detail/Detail?PublicationID=P20180511023</v>
      </c>
    </row>
    <row r="1230" spans="1:8" ht="21" customHeight="1">
      <c r="A1230" s="4" t="s">
        <v>3827</v>
      </c>
      <c r="B1230" s="4" t="s">
        <v>3828</v>
      </c>
      <c r="C1230" s="4" t="s">
        <v>3147</v>
      </c>
      <c r="D1230" s="4" t="s">
        <v>3829</v>
      </c>
      <c r="E1230" s="4" t="s">
        <v>220</v>
      </c>
      <c r="F1230" s="4" t="s">
        <v>3162</v>
      </c>
      <c r="G1230" s="4" t="s">
        <v>167</v>
      </c>
      <c r="H1230" s="5" t="str">
        <f>HYPERLINK("https://www.airitibooks.com/Detail/Detail?PublicationID=P20180525001", "https://www.airitibooks.com/Detail/Detail?PublicationID=P20180525001")</f>
        <v>https://www.airitibooks.com/Detail/Detail?PublicationID=P20180525001</v>
      </c>
    </row>
    <row r="1231" spans="1:8" ht="21" customHeight="1">
      <c r="A1231" s="4" t="s">
        <v>3830</v>
      </c>
      <c r="B1231" s="4" t="s">
        <v>3831</v>
      </c>
      <c r="C1231" s="4" t="s">
        <v>3147</v>
      </c>
      <c r="D1231" s="4" t="s">
        <v>3832</v>
      </c>
      <c r="E1231" s="4" t="s">
        <v>220</v>
      </c>
      <c r="F1231" s="4" t="s">
        <v>3189</v>
      </c>
      <c r="G1231" s="4" t="s">
        <v>3502</v>
      </c>
      <c r="H1231" s="5" t="str">
        <f>HYPERLINK("https://www.airitibooks.com/Detail/Detail?PublicationID=P20180525006", "https://www.airitibooks.com/Detail/Detail?PublicationID=P20180525006")</f>
        <v>https://www.airitibooks.com/Detail/Detail?PublicationID=P20180525006</v>
      </c>
    </row>
    <row r="1232" spans="1:8" ht="21" customHeight="1">
      <c r="A1232" s="4" t="s">
        <v>3833</v>
      </c>
      <c r="B1232" s="4" t="s">
        <v>3834</v>
      </c>
      <c r="C1232" s="4" t="s">
        <v>230</v>
      </c>
      <c r="D1232" s="4" t="s">
        <v>3835</v>
      </c>
      <c r="E1232" s="4" t="s">
        <v>220</v>
      </c>
      <c r="F1232" s="4" t="s">
        <v>3144</v>
      </c>
      <c r="G1232" s="4" t="s">
        <v>3149</v>
      </c>
      <c r="H1232" s="5" t="str">
        <f>HYPERLINK("https://www.airitibooks.com/Detail/Detail?PublicationID=P20180529024", "https://www.airitibooks.com/Detail/Detail?PublicationID=P20180529024")</f>
        <v>https://www.airitibooks.com/Detail/Detail?PublicationID=P20180529024</v>
      </c>
    </row>
    <row r="1233" spans="1:8" ht="21" customHeight="1">
      <c r="A1233" s="4" t="s">
        <v>3836</v>
      </c>
      <c r="B1233" s="4" t="s">
        <v>3837</v>
      </c>
      <c r="C1233" s="4" t="s">
        <v>3147</v>
      </c>
      <c r="D1233" s="4" t="s">
        <v>3148</v>
      </c>
      <c r="E1233" s="4" t="s">
        <v>220</v>
      </c>
      <c r="F1233" s="4" t="s">
        <v>3167</v>
      </c>
      <c r="G1233" s="4" t="s">
        <v>264</v>
      </c>
      <c r="H1233" s="5" t="str">
        <f>HYPERLINK("https://www.airitibooks.com/Detail/Detail?PublicationID=P20180530002", "https://www.airitibooks.com/Detail/Detail?PublicationID=P20180530002")</f>
        <v>https://www.airitibooks.com/Detail/Detail?PublicationID=P20180530002</v>
      </c>
    </row>
    <row r="1234" spans="1:8" ht="21" customHeight="1">
      <c r="A1234" s="4" t="s">
        <v>3838</v>
      </c>
      <c r="B1234" s="4" t="s">
        <v>3839</v>
      </c>
      <c r="C1234" s="4" t="s">
        <v>3147</v>
      </c>
      <c r="D1234" s="4" t="s">
        <v>3840</v>
      </c>
      <c r="E1234" s="4" t="s">
        <v>220</v>
      </c>
      <c r="F1234" s="4" t="s">
        <v>3162</v>
      </c>
      <c r="G1234" s="4" t="s">
        <v>167</v>
      </c>
      <c r="H1234" s="5" t="str">
        <f>HYPERLINK("https://www.airitibooks.com/Detail/Detail?PublicationID=P20180612003", "https://www.airitibooks.com/Detail/Detail?PublicationID=P20180612003")</f>
        <v>https://www.airitibooks.com/Detail/Detail?PublicationID=P20180612003</v>
      </c>
    </row>
    <row r="1235" spans="1:8" ht="21" customHeight="1">
      <c r="A1235" s="4" t="s">
        <v>3841</v>
      </c>
      <c r="B1235" s="4" t="s">
        <v>3842</v>
      </c>
      <c r="C1235" s="4" t="s">
        <v>3147</v>
      </c>
      <c r="D1235" s="4" t="s">
        <v>3843</v>
      </c>
      <c r="E1235" s="4" t="s">
        <v>220</v>
      </c>
      <c r="F1235" s="4" t="s">
        <v>3172</v>
      </c>
      <c r="G1235" s="4" t="s">
        <v>134</v>
      </c>
      <c r="H1235" s="5" t="str">
        <f>HYPERLINK("https://www.airitibooks.com/Detail/Detail?PublicationID=P20180809038", "https://www.airitibooks.com/Detail/Detail?PublicationID=P20180809038")</f>
        <v>https://www.airitibooks.com/Detail/Detail?PublicationID=P20180809038</v>
      </c>
    </row>
    <row r="1236" spans="1:8" ht="21" customHeight="1">
      <c r="A1236" s="4" t="s">
        <v>3844</v>
      </c>
      <c r="B1236" s="4" t="s">
        <v>3845</v>
      </c>
      <c r="C1236" s="4" t="s">
        <v>3147</v>
      </c>
      <c r="D1236" s="4" t="s">
        <v>3666</v>
      </c>
      <c r="E1236" s="4" t="s">
        <v>220</v>
      </c>
      <c r="F1236" s="4" t="s">
        <v>3144</v>
      </c>
      <c r="G1236" s="4" t="s">
        <v>3149</v>
      </c>
      <c r="H1236" s="5" t="str">
        <f>HYPERLINK("https://www.airitibooks.com/Detail/Detail?PublicationID=P20180813006", "https://www.airitibooks.com/Detail/Detail?PublicationID=P20180813006")</f>
        <v>https://www.airitibooks.com/Detail/Detail?PublicationID=P20180813006</v>
      </c>
    </row>
    <row r="1237" spans="1:8" ht="21" customHeight="1">
      <c r="A1237" s="4" t="s">
        <v>3846</v>
      </c>
      <c r="B1237" s="4" t="s">
        <v>3847</v>
      </c>
      <c r="C1237" s="4" t="s">
        <v>944</v>
      </c>
      <c r="D1237" s="4" t="s">
        <v>3848</v>
      </c>
      <c r="E1237" s="4" t="s">
        <v>2241</v>
      </c>
      <c r="F1237" s="4" t="s">
        <v>3167</v>
      </c>
      <c r="G1237" s="4" t="s">
        <v>227</v>
      </c>
      <c r="H1237" s="5" t="str">
        <f>HYPERLINK("https://www.airitibooks.com/Detail/Detail?PublicationID=P20180814089", "https://www.airitibooks.com/Detail/Detail?PublicationID=P20180814089")</f>
        <v>https://www.airitibooks.com/Detail/Detail?PublicationID=P20180814089</v>
      </c>
    </row>
    <row r="1238" spans="1:8" ht="21" customHeight="1">
      <c r="A1238" s="4" t="s">
        <v>3849</v>
      </c>
      <c r="B1238" s="4" t="s">
        <v>3850</v>
      </c>
      <c r="C1238" s="4" t="s">
        <v>868</v>
      </c>
      <c r="D1238" s="4" t="s">
        <v>3851</v>
      </c>
      <c r="E1238" s="4" t="s">
        <v>2241</v>
      </c>
      <c r="F1238" s="4" t="s">
        <v>3167</v>
      </c>
      <c r="G1238" s="4" t="s">
        <v>227</v>
      </c>
      <c r="H1238" s="5" t="str">
        <f>HYPERLINK("https://www.airitibooks.com/Detail/Detail?PublicationID=P20180816014", "https://www.airitibooks.com/Detail/Detail?PublicationID=P20180816014")</f>
        <v>https://www.airitibooks.com/Detail/Detail?PublicationID=P20180816014</v>
      </c>
    </row>
    <row r="1239" spans="1:8" ht="21" customHeight="1">
      <c r="A1239" s="4" t="s">
        <v>3852</v>
      </c>
      <c r="B1239" s="4" t="s">
        <v>3853</v>
      </c>
      <c r="C1239" s="4" t="s">
        <v>45</v>
      </c>
      <c r="D1239" s="4" t="s">
        <v>3854</v>
      </c>
      <c r="E1239" s="4" t="s">
        <v>1663</v>
      </c>
      <c r="F1239" s="4" t="s">
        <v>3144</v>
      </c>
      <c r="G1239" s="4" t="s">
        <v>3149</v>
      </c>
      <c r="H1239" s="5" t="str">
        <f>HYPERLINK("https://www.airitibooks.com/Detail/Detail?PublicationID=P20180821004", "https://www.airitibooks.com/Detail/Detail?PublicationID=P20180821004")</f>
        <v>https://www.airitibooks.com/Detail/Detail?PublicationID=P20180821004</v>
      </c>
    </row>
    <row r="1240" spans="1:8" ht="21" customHeight="1">
      <c r="A1240" s="4" t="s">
        <v>3855</v>
      </c>
      <c r="B1240" s="4" t="s">
        <v>3856</v>
      </c>
      <c r="C1240" s="4" t="s">
        <v>3147</v>
      </c>
      <c r="D1240" s="4" t="s">
        <v>3857</v>
      </c>
      <c r="E1240" s="4" t="s">
        <v>220</v>
      </c>
      <c r="F1240" s="4" t="s">
        <v>3153</v>
      </c>
      <c r="G1240" s="4" t="s">
        <v>394</v>
      </c>
      <c r="H1240" s="5" t="str">
        <f>HYPERLINK("https://www.airitibooks.com/Detail/Detail?PublicationID=P20180822003", "https://www.airitibooks.com/Detail/Detail?PublicationID=P20180822003")</f>
        <v>https://www.airitibooks.com/Detail/Detail?PublicationID=P20180822003</v>
      </c>
    </row>
    <row r="1241" spans="1:8" ht="21" customHeight="1">
      <c r="A1241" s="4" t="s">
        <v>3858</v>
      </c>
      <c r="B1241" s="4" t="s">
        <v>3859</v>
      </c>
      <c r="C1241" s="4" t="s">
        <v>3147</v>
      </c>
      <c r="D1241" s="4" t="s">
        <v>3666</v>
      </c>
      <c r="E1241" s="4" t="s">
        <v>220</v>
      </c>
      <c r="F1241" s="4" t="s">
        <v>3144</v>
      </c>
      <c r="G1241" s="4" t="s">
        <v>3149</v>
      </c>
      <c r="H1241" s="5" t="str">
        <f>HYPERLINK("https://www.airitibooks.com/Detail/Detail?PublicationID=P20180822005", "https://www.airitibooks.com/Detail/Detail?PublicationID=P20180822005")</f>
        <v>https://www.airitibooks.com/Detail/Detail?PublicationID=P20180822005</v>
      </c>
    </row>
    <row r="1242" spans="1:8" ht="21" customHeight="1">
      <c r="A1242" s="4" t="s">
        <v>3860</v>
      </c>
      <c r="B1242" s="4" t="s">
        <v>3861</v>
      </c>
      <c r="C1242" s="4" t="s">
        <v>3862</v>
      </c>
      <c r="D1242" s="4" t="s">
        <v>3863</v>
      </c>
      <c r="E1242" s="4" t="s">
        <v>127</v>
      </c>
      <c r="F1242" s="4" t="s">
        <v>3153</v>
      </c>
      <c r="G1242" s="4" t="s">
        <v>532</v>
      </c>
      <c r="H1242" s="5" t="str">
        <f>HYPERLINK("https://www.airitibooks.com/Detail/Detail?PublicationID=P20180831002", "https://www.airitibooks.com/Detail/Detail?PublicationID=P20180831002")</f>
        <v>https://www.airitibooks.com/Detail/Detail?PublicationID=P20180831002</v>
      </c>
    </row>
    <row r="1243" spans="1:8" ht="21" customHeight="1">
      <c r="A1243" s="4" t="s">
        <v>3864</v>
      </c>
      <c r="B1243" s="4" t="s">
        <v>3865</v>
      </c>
      <c r="C1243" s="4" t="s">
        <v>3147</v>
      </c>
      <c r="D1243" s="4" t="s">
        <v>3866</v>
      </c>
      <c r="E1243" s="4" t="s">
        <v>220</v>
      </c>
      <c r="F1243" s="4" t="s">
        <v>3167</v>
      </c>
      <c r="G1243" s="4" t="s">
        <v>380</v>
      </c>
      <c r="H1243" s="5" t="str">
        <f>HYPERLINK("https://www.airitibooks.com/Detail/Detail?PublicationID=P20180905003", "https://www.airitibooks.com/Detail/Detail?PublicationID=P20180905003")</f>
        <v>https://www.airitibooks.com/Detail/Detail?PublicationID=P20180905003</v>
      </c>
    </row>
    <row r="1244" spans="1:8" ht="21" customHeight="1">
      <c r="A1244" s="4" t="s">
        <v>3867</v>
      </c>
      <c r="B1244" s="4" t="s">
        <v>3868</v>
      </c>
      <c r="C1244" s="4" t="s">
        <v>3147</v>
      </c>
      <c r="D1244" s="4" t="s">
        <v>3635</v>
      </c>
      <c r="E1244" s="4" t="s">
        <v>220</v>
      </c>
      <c r="F1244" s="4" t="s">
        <v>3167</v>
      </c>
      <c r="G1244" s="4" t="s">
        <v>247</v>
      </c>
      <c r="H1244" s="5" t="str">
        <f>HYPERLINK("https://www.airitibooks.com/Detail/Detail?PublicationID=P20181003006", "https://www.airitibooks.com/Detail/Detail?PublicationID=P20181003006")</f>
        <v>https://www.airitibooks.com/Detail/Detail?PublicationID=P20181003006</v>
      </c>
    </row>
    <row r="1245" spans="1:8" ht="21" customHeight="1">
      <c r="A1245" s="4" t="s">
        <v>3869</v>
      </c>
      <c r="B1245" s="4" t="s">
        <v>3870</v>
      </c>
      <c r="C1245" s="4" t="s">
        <v>3147</v>
      </c>
      <c r="D1245" s="4" t="s">
        <v>3871</v>
      </c>
      <c r="E1245" s="4" t="s">
        <v>220</v>
      </c>
      <c r="F1245" s="4" t="s">
        <v>3144</v>
      </c>
      <c r="G1245" s="4" t="s">
        <v>171</v>
      </c>
      <c r="H1245" s="5" t="str">
        <f>HYPERLINK("https://www.airitibooks.com/Detail/Detail?PublicationID=P20181003010", "https://www.airitibooks.com/Detail/Detail?PublicationID=P20181003010")</f>
        <v>https://www.airitibooks.com/Detail/Detail?PublicationID=P20181003010</v>
      </c>
    </row>
    <row r="1246" spans="1:8" ht="21" customHeight="1">
      <c r="A1246" s="4" t="s">
        <v>3872</v>
      </c>
      <c r="B1246" s="4" t="s">
        <v>3873</v>
      </c>
      <c r="C1246" s="4" t="s">
        <v>3147</v>
      </c>
      <c r="D1246" s="4" t="s">
        <v>3874</v>
      </c>
      <c r="E1246" s="4" t="s">
        <v>220</v>
      </c>
      <c r="F1246" s="4" t="s">
        <v>3167</v>
      </c>
      <c r="G1246" s="4" t="s">
        <v>227</v>
      </c>
      <c r="H1246" s="5" t="str">
        <f>HYPERLINK("https://www.airitibooks.com/Detail/Detail?PublicationID=P20181003014", "https://www.airitibooks.com/Detail/Detail?PublicationID=P20181003014")</f>
        <v>https://www.airitibooks.com/Detail/Detail?PublicationID=P20181003014</v>
      </c>
    </row>
    <row r="1247" spans="1:8" ht="21" customHeight="1">
      <c r="A1247" s="4" t="s">
        <v>3875</v>
      </c>
      <c r="B1247" s="4" t="s">
        <v>3876</v>
      </c>
      <c r="C1247" s="4" t="s">
        <v>3862</v>
      </c>
      <c r="D1247" s="4" t="s">
        <v>3877</v>
      </c>
      <c r="E1247" s="4" t="s">
        <v>1663</v>
      </c>
      <c r="F1247" s="4" t="s">
        <v>3144</v>
      </c>
      <c r="G1247" s="4" t="s">
        <v>171</v>
      </c>
      <c r="H1247" s="5" t="str">
        <f>HYPERLINK("https://www.airitibooks.com/Detail/Detail?PublicationID=P20181004010", "https://www.airitibooks.com/Detail/Detail?PublicationID=P20181004010")</f>
        <v>https://www.airitibooks.com/Detail/Detail?PublicationID=P20181004010</v>
      </c>
    </row>
    <row r="1248" spans="1:8" ht="21" customHeight="1">
      <c r="A1248" s="4" t="s">
        <v>3878</v>
      </c>
      <c r="B1248" s="4" t="s">
        <v>3879</v>
      </c>
      <c r="C1248" s="4" t="s">
        <v>3880</v>
      </c>
      <c r="D1248" s="4" t="s">
        <v>3881</v>
      </c>
      <c r="E1248" s="4" t="s">
        <v>1663</v>
      </c>
      <c r="F1248" s="4" t="s">
        <v>3153</v>
      </c>
      <c r="G1248" s="4" t="s">
        <v>3754</v>
      </c>
      <c r="H1248" s="5" t="str">
        <f>HYPERLINK("https://www.airitibooks.com/Detail/Detail?PublicationID=P20181004016", "https://www.airitibooks.com/Detail/Detail?PublicationID=P20181004016")</f>
        <v>https://www.airitibooks.com/Detail/Detail?PublicationID=P20181004016</v>
      </c>
    </row>
    <row r="1249" spans="1:8" ht="21" customHeight="1">
      <c r="A1249" s="4" t="s">
        <v>3882</v>
      </c>
      <c r="B1249" s="4" t="s">
        <v>3883</v>
      </c>
      <c r="C1249" s="4" t="s">
        <v>2847</v>
      </c>
      <c r="D1249" s="4" t="s">
        <v>3884</v>
      </c>
      <c r="E1249" s="4" t="s">
        <v>127</v>
      </c>
      <c r="F1249" s="4" t="s">
        <v>3144</v>
      </c>
      <c r="G1249" s="4" t="s">
        <v>806</v>
      </c>
      <c r="H1249" s="5" t="str">
        <f>HYPERLINK("https://www.airitibooks.com/Detail/Detail?PublicationID=P20181012086", "https://www.airitibooks.com/Detail/Detail?PublicationID=P20181012086")</f>
        <v>https://www.airitibooks.com/Detail/Detail?PublicationID=P20181012086</v>
      </c>
    </row>
    <row r="1250" spans="1:8" ht="21" customHeight="1">
      <c r="A1250" s="4" t="s">
        <v>3885</v>
      </c>
      <c r="B1250" s="4" t="s">
        <v>3886</v>
      </c>
      <c r="C1250" s="4" t="s">
        <v>453</v>
      </c>
      <c r="D1250" s="4" t="s">
        <v>3887</v>
      </c>
      <c r="E1250" s="4" t="s">
        <v>220</v>
      </c>
      <c r="F1250" s="4" t="s">
        <v>3162</v>
      </c>
      <c r="G1250" s="4" t="s">
        <v>580</v>
      </c>
      <c r="H1250" s="5" t="str">
        <f>HYPERLINK("https://www.airitibooks.com/Detail/Detail?PublicationID=P20181102022", "https://www.airitibooks.com/Detail/Detail?PublicationID=P20181102022")</f>
        <v>https://www.airitibooks.com/Detail/Detail?PublicationID=P20181102022</v>
      </c>
    </row>
    <row r="1251" spans="1:8" ht="21" customHeight="1">
      <c r="A1251" s="4" t="s">
        <v>3888</v>
      </c>
      <c r="B1251" s="4" t="s">
        <v>3889</v>
      </c>
      <c r="C1251" s="4" t="s">
        <v>3147</v>
      </c>
      <c r="D1251" s="4" t="s">
        <v>3890</v>
      </c>
      <c r="E1251" s="4" t="s">
        <v>220</v>
      </c>
      <c r="F1251" s="4" t="s">
        <v>3167</v>
      </c>
      <c r="G1251" s="4" t="s">
        <v>264</v>
      </c>
      <c r="H1251" s="5" t="str">
        <f>HYPERLINK("https://www.airitibooks.com/Detail/Detail?PublicationID=P20181114001", "https://www.airitibooks.com/Detail/Detail?PublicationID=P20181114001")</f>
        <v>https://www.airitibooks.com/Detail/Detail?PublicationID=P20181114001</v>
      </c>
    </row>
    <row r="1252" spans="1:8" ht="21" customHeight="1">
      <c r="A1252" s="4" t="s">
        <v>3891</v>
      </c>
      <c r="B1252" s="4" t="s">
        <v>3892</v>
      </c>
      <c r="C1252" s="4" t="s">
        <v>2053</v>
      </c>
      <c r="D1252" s="4" t="s">
        <v>3893</v>
      </c>
      <c r="E1252" s="4" t="s">
        <v>127</v>
      </c>
      <c r="F1252" s="4" t="s">
        <v>3177</v>
      </c>
      <c r="G1252" s="4" t="s">
        <v>1225</v>
      </c>
      <c r="H1252" s="5" t="str">
        <f>HYPERLINK("https://www.airitibooks.com/Detail/Detail?PublicationID=P20181119043", "https://www.airitibooks.com/Detail/Detail?PublicationID=P20181119043")</f>
        <v>https://www.airitibooks.com/Detail/Detail?PublicationID=P20181119043</v>
      </c>
    </row>
    <row r="1253" spans="1:8" ht="21" customHeight="1">
      <c r="A1253" s="4" t="s">
        <v>3894</v>
      </c>
      <c r="B1253" s="4" t="s">
        <v>3895</v>
      </c>
      <c r="C1253" s="4" t="s">
        <v>3147</v>
      </c>
      <c r="D1253" s="4" t="s">
        <v>3896</v>
      </c>
      <c r="E1253" s="4" t="s">
        <v>220</v>
      </c>
      <c r="F1253" s="4" t="s">
        <v>3153</v>
      </c>
      <c r="G1253" s="4" t="s">
        <v>3897</v>
      </c>
      <c r="H1253" s="5" t="str">
        <f>HYPERLINK("https://www.airitibooks.com/Detail/Detail?PublicationID=P20181127004", "https://www.airitibooks.com/Detail/Detail?PublicationID=P20181127004")</f>
        <v>https://www.airitibooks.com/Detail/Detail?PublicationID=P20181127004</v>
      </c>
    </row>
    <row r="1254" spans="1:8" ht="21" customHeight="1">
      <c r="A1254" s="4" t="s">
        <v>3898</v>
      </c>
      <c r="B1254" s="4" t="s">
        <v>3899</v>
      </c>
      <c r="C1254" s="4" t="s">
        <v>3147</v>
      </c>
      <c r="D1254" s="4" t="s">
        <v>3900</v>
      </c>
      <c r="E1254" s="4" t="s">
        <v>220</v>
      </c>
      <c r="F1254" s="4" t="s">
        <v>3144</v>
      </c>
      <c r="G1254" s="4" t="s">
        <v>3149</v>
      </c>
      <c r="H1254" s="5" t="str">
        <f>HYPERLINK("https://www.airitibooks.com/Detail/Detail?PublicationID=P20181127005", "https://www.airitibooks.com/Detail/Detail?PublicationID=P20181127005")</f>
        <v>https://www.airitibooks.com/Detail/Detail?PublicationID=P20181127005</v>
      </c>
    </row>
    <row r="1255" spans="1:8" ht="21" customHeight="1">
      <c r="A1255" s="4" t="s">
        <v>3901</v>
      </c>
      <c r="B1255" s="4" t="s">
        <v>3902</v>
      </c>
      <c r="C1255" s="4" t="s">
        <v>2053</v>
      </c>
      <c r="D1255" s="4" t="s">
        <v>3903</v>
      </c>
      <c r="E1255" s="4" t="s">
        <v>127</v>
      </c>
      <c r="F1255" s="4" t="s">
        <v>3177</v>
      </c>
      <c r="G1255" s="4" t="s">
        <v>308</v>
      </c>
      <c r="H1255" s="5" t="str">
        <f>HYPERLINK("https://www.airitibooks.com/Detail/Detail?PublicationID=P20181203064", "https://www.airitibooks.com/Detail/Detail?PublicationID=P20181203064")</f>
        <v>https://www.airitibooks.com/Detail/Detail?PublicationID=P20181203064</v>
      </c>
    </row>
    <row r="1256" spans="1:8" ht="21" customHeight="1">
      <c r="A1256" s="4" t="s">
        <v>3904</v>
      </c>
      <c r="B1256" s="4" t="s">
        <v>3905</v>
      </c>
      <c r="C1256" s="4" t="s">
        <v>2053</v>
      </c>
      <c r="D1256" s="4" t="s">
        <v>3906</v>
      </c>
      <c r="E1256" s="4" t="s">
        <v>127</v>
      </c>
      <c r="F1256" s="4" t="s">
        <v>3172</v>
      </c>
      <c r="G1256" s="4" t="s">
        <v>320</v>
      </c>
      <c r="H1256" s="5" t="str">
        <f>HYPERLINK("https://www.airitibooks.com/Detail/Detail?PublicationID=P20181203079", "https://www.airitibooks.com/Detail/Detail?PublicationID=P20181203079")</f>
        <v>https://www.airitibooks.com/Detail/Detail?PublicationID=P20181203079</v>
      </c>
    </row>
    <row r="1257" spans="1:8" ht="21" customHeight="1">
      <c r="A1257" s="4" t="s">
        <v>3907</v>
      </c>
      <c r="B1257" s="4" t="s">
        <v>3908</v>
      </c>
      <c r="C1257" s="4" t="s">
        <v>2053</v>
      </c>
      <c r="D1257" s="4" t="s">
        <v>3909</v>
      </c>
      <c r="E1257" s="4" t="s">
        <v>127</v>
      </c>
      <c r="F1257" s="4" t="s">
        <v>3167</v>
      </c>
      <c r="G1257" s="4" t="s">
        <v>227</v>
      </c>
      <c r="H1257" s="5" t="str">
        <f>HYPERLINK("https://www.airitibooks.com/Detail/Detail?PublicationID=P20181204074", "https://www.airitibooks.com/Detail/Detail?PublicationID=P20181204074")</f>
        <v>https://www.airitibooks.com/Detail/Detail?PublicationID=P20181204074</v>
      </c>
    </row>
    <row r="1258" spans="1:8" ht="21" customHeight="1">
      <c r="A1258" s="4" t="s">
        <v>3910</v>
      </c>
      <c r="B1258" s="4" t="s">
        <v>3911</v>
      </c>
      <c r="C1258" s="4" t="s">
        <v>507</v>
      </c>
      <c r="D1258" s="4" t="s">
        <v>3912</v>
      </c>
      <c r="E1258" s="4" t="s">
        <v>220</v>
      </c>
      <c r="F1258" s="4" t="s">
        <v>3144</v>
      </c>
      <c r="G1258" s="4" t="s">
        <v>216</v>
      </c>
      <c r="H1258" s="5" t="str">
        <f>HYPERLINK("https://www.airitibooks.com/Detail/Detail?PublicationID=P20181214020", "https://www.airitibooks.com/Detail/Detail?PublicationID=P20181214020")</f>
        <v>https://www.airitibooks.com/Detail/Detail?PublicationID=P20181214020</v>
      </c>
    </row>
    <row r="1259" spans="1:8" ht="21" customHeight="1">
      <c r="A1259" s="4" t="s">
        <v>3913</v>
      </c>
      <c r="B1259" s="4" t="s">
        <v>3914</v>
      </c>
      <c r="C1259" s="4" t="s">
        <v>267</v>
      </c>
      <c r="D1259" s="4" t="s">
        <v>3915</v>
      </c>
      <c r="E1259" s="4" t="s">
        <v>220</v>
      </c>
      <c r="F1259" s="4" t="s">
        <v>3200</v>
      </c>
      <c r="G1259" s="4" t="s">
        <v>182</v>
      </c>
      <c r="H1259" s="5" t="str">
        <f>HYPERLINK("https://www.airitibooks.com/Detail/Detail?PublicationID=P20181221059", "https://www.airitibooks.com/Detail/Detail?PublicationID=P20181221059")</f>
        <v>https://www.airitibooks.com/Detail/Detail?PublicationID=P20181221059</v>
      </c>
    </row>
    <row r="1260" spans="1:8" ht="21" customHeight="1">
      <c r="A1260" s="4" t="s">
        <v>3916</v>
      </c>
      <c r="B1260" s="4" t="s">
        <v>3917</v>
      </c>
      <c r="C1260" s="4" t="s">
        <v>397</v>
      </c>
      <c r="D1260" s="4" t="s">
        <v>3918</v>
      </c>
      <c r="E1260" s="4" t="s">
        <v>127</v>
      </c>
      <c r="F1260" s="4" t="s">
        <v>3144</v>
      </c>
      <c r="G1260" s="4" t="s">
        <v>806</v>
      </c>
      <c r="H1260" s="5" t="str">
        <f>HYPERLINK("https://www.airitibooks.com/Detail/Detail?PublicationID=P20181221106", "https://www.airitibooks.com/Detail/Detail?PublicationID=P20181221106")</f>
        <v>https://www.airitibooks.com/Detail/Detail?PublicationID=P20181221106</v>
      </c>
    </row>
    <row r="1261" spans="1:8" ht="21" customHeight="1">
      <c r="A1261" s="4" t="s">
        <v>3919</v>
      </c>
      <c r="B1261" s="4" t="s">
        <v>3920</v>
      </c>
      <c r="C1261" s="4" t="s">
        <v>3921</v>
      </c>
      <c r="D1261" s="4" t="s">
        <v>3922</v>
      </c>
      <c r="E1261" s="4" t="s">
        <v>406</v>
      </c>
      <c r="F1261" s="4" t="s">
        <v>3144</v>
      </c>
      <c r="G1261" s="4" t="s">
        <v>3149</v>
      </c>
      <c r="H1261" s="5" t="str">
        <f>HYPERLINK("https://www.airitibooks.com/Detail/Detail?PublicationID=P20190103006", "https://www.airitibooks.com/Detail/Detail?PublicationID=P20190103006")</f>
        <v>https://www.airitibooks.com/Detail/Detail?PublicationID=P20190103006</v>
      </c>
    </row>
    <row r="1262" spans="1:8" ht="21" customHeight="1">
      <c r="A1262" s="4" t="s">
        <v>3923</v>
      </c>
      <c r="B1262" s="4" t="s">
        <v>3924</v>
      </c>
      <c r="C1262" s="4" t="s">
        <v>443</v>
      </c>
      <c r="D1262" s="4" t="s">
        <v>3925</v>
      </c>
      <c r="E1262" s="4" t="s">
        <v>220</v>
      </c>
      <c r="F1262" s="4" t="s">
        <v>3172</v>
      </c>
      <c r="G1262" s="4" t="s">
        <v>221</v>
      </c>
      <c r="H1262" s="5" t="str">
        <f>HYPERLINK("https://www.airitibooks.com/Detail/Detail?PublicationID=P20190214013", "https://www.airitibooks.com/Detail/Detail?PublicationID=P20190214013")</f>
        <v>https://www.airitibooks.com/Detail/Detail?PublicationID=P20190214013</v>
      </c>
    </row>
    <row r="1263" spans="1:8" ht="21" customHeight="1">
      <c r="A1263" s="4" t="s">
        <v>3926</v>
      </c>
      <c r="B1263" s="4" t="s">
        <v>3927</v>
      </c>
      <c r="C1263" s="4" t="s">
        <v>439</v>
      </c>
      <c r="D1263" s="4" t="s">
        <v>3928</v>
      </c>
      <c r="E1263" s="4" t="s">
        <v>406</v>
      </c>
      <c r="F1263" s="4" t="s">
        <v>3144</v>
      </c>
      <c r="G1263" s="4" t="s">
        <v>216</v>
      </c>
      <c r="H1263" s="5" t="str">
        <f>HYPERLINK("https://www.airitibooks.com/Detail/Detail?PublicationID=P20190214040", "https://www.airitibooks.com/Detail/Detail?PublicationID=P20190214040")</f>
        <v>https://www.airitibooks.com/Detail/Detail?PublicationID=P20190214040</v>
      </c>
    </row>
    <row r="1264" spans="1:8" ht="21" customHeight="1">
      <c r="A1264" s="4" t="s">
        <v>3929</v>
      </c>
      <c r="B1264" s="4" t="s">
        <v>3930</v>
      </c>
      <c r="C1264" s="4" t="s">
        <v>2840</v>
      </c>
      <c r="D1264" s="4" t="s">
        <v>3931</v>
      </c>
      <c r="E1264" s="4" t="s">
        <v>220</v>
      </c>
      <c r="F1264" s="4" t="s">
        <v>3144</v>
      </c>
      <c r="G1264" s="4" t="s">
        <v>171</v>
      </c>
      <c r="H1264" s="5" t="str">
        <f>HYPERLINK("https://www.airitibooks.com/Detail/Detail?PublicationID=P20190214103", "https://www.airitibooks.com/Detail/Detail?PublicationID=P20190214103")</f>
        <v>https://www.airitibooks.com/Detail/Detail?PublicationID=P20190214103</v>
      </c>
    </row>
    <row r="1265" spans="1:8" ht="21" customHeight="1">
      <c r="A1265" s="4" t="s">
        <v>3932</v>
      </c>
      <c r="B1265" s="4" t="s">
        <v>3933</v>
      </c>
      <c r="C1265" s="4" t="s">
        <v>3934</v>
      </c>
      <c r="D1265" s="4" t="s">
        <v>3935</v>
      </c>
      <c r="E1265" s="4" t="s">
        <v>220</v>
      </c>
      <c r="F1265" s="4" t="s">
        <v>3162</v>
      </c>
      <c r="G1265" s="4" t="s">
        <v>387</v>
      </c>
      <c r="H1265" s="5" t="str">
        <f>HYPERLINK("https://www.airitibooks.com/Detail/Detail?PublicationID=P20190214111", "https://www.airitibooks.com/Detail/Detail?PublicationID=P20190214111")</f>
        <v>https://www.airitibooks.com/Detail/Detail?PublicationID=P20190214111</v>
      </c>
    </row>
    <row r="1266" spans="1:8" ht="21" customHeight="1">
      <c r="A1266" s="4" t="s">
        <v>3936</v>
      </c>
      <c r="B1266" s="4" t="s">
        <v>3937</v>
      </c>
      <c r="C1266" s="4" t="s">
        <v>3147</v>
      </c>
      <c r="D1266" s="4" t="s">
        <v>3938</v>
      </c>
      <c r="E1266" s="4" t="s">
        <v>406</v>
      </c>
      <c r="F1266" s="4" t="s">
        <v>3162</v>
      </c>
      <c r="G1266" s="4" t="s">
        <v>167</v>
      </c>
      <c r="H1266" s="5" t="str">
        <f>HYPERLINK("https://www.airitibooks.com/Detail/Detail?PublicationID=P20190218054", "https://www.airitibooks.com/Detail/Detail?PublicationID=P20190218054")</f>
        <v>https://www.airitibooks.com/Detail/Detail?PublicationID=P20190218054</v>
      </c>
    </row>
    <row r="1267" spans="1:8" ht="21" customHeight="1">
      <c r="A1267" s="4" t="s">
        <v>3939</v>
      </c>
      <c r="B1267" s="4" t="s">
        <v>3940</v>
      </c>
      <c r="C1267" s="4" t="s">
        <v>3147</v>
      </c>
      <c r="D1267" s="4" t="s">
        <v>3941</v>
      </c>
      <c r="E1267" s="4" t="s">
        <v>406</v>
      </c>
      <c r="F1267" s="4" t="s">
        <v>3162</v>
      </c>
      <c r="G1267" s="4" t="s">
        <v>167</v>
      </c>
      <c r="H1267" s="5" t="str">
        <f>HYPERLINK("https://www.airitibooks.com/Detail/Detail?PublicationID=P20190218055", "https://www.airitibooks.com/Detail/Detail?PublicationID=P20190218055")</f>
        <v>https://www.airitibooks.com/Detail/Detail?PublicationID=P20190218055</v>
      </c>
    </row>
    <row r="1268" spans="1:8" ht="21" customHeight="1">
      <c r="A1268" s="4" t="s">
        <v>3942</v>
      </c>
      <c r="B1268" s="4" t="s">
        <v>3943</v>
      </c>
      <c r="C1268" s="4" t="s">
        <v>3147</v>
      </c>
      <c r="D1268" s="4" t="s">
        <v>3944</v>
      </c>
      <c r="E1268" s="4" t="s">
        <v>406</v>
      </c>
      <c r="F1268" s="4" t="s">
        <v>3162</v>
      </c>
      <c r="G1268" s="4" t="s">
        <v>167</v>
      </c>
      <c r="H1268" s="5" t="str">
        <f>HYPERLINK("https://www.airitibooks.com/Detail/Detail?PublicationID=P20190218057", "https://www.airitibooks.com/Detail/Detail?PublicationID=P20190218057")</f>
        <v>https://www.airitibooks.com/Detail/Detail?PublicationID=P20190218057</v>
      </c>
    </row>
    <row r="1269" spans="1:8" ht="21" customHeight="1">
      <c r="A1269" s="4" t="s">
        <v>3945</v>
      </c>
      <c r="B1269" s="4" t="s">
        <v>3946</v>
      </c>
      <c r="C1269" s="4" t="s">
        <v>3147</v>
      </c>
      <c r="D1269" s="4" t="s">
        <v>3947</v>
      </c>
      <c r="E1269" s="4" t="s">
        <v>406</v>
      </c>
      <c r="F1269" s="4" t="s">
        <v>3200</v>
      </c>
      <c r="G1269" s="4" t="s">
        <v>154</v>
      </c>
      <c r="H1269" s="5" t="str">
        <f>HYPERLINK("https://www.airitibooks.com/Detail/Detail?PublicationID=P20190218059", "https://www.airitibooks.com/Detail/Detail?PublicationID=P20190218059")</f>
        <v>https://www.airitibooks.com/Detail/Detail?PublicationID=P20190218059</v>
      </c>
    </row>
    <row r="1270" spans="1:8" ht="21" customHeight="1">
      <c r="A1270" s="4" t="s">
        <v>3948</v>
      </c>
      <c r="B1270" s="4" t="s">
        <v>3949</v>
      </c>
      <c r="C1270" s="4" t="s">
        <v>3147</v>
      </c>
      <c r="D1270" s="4" t="s">
        <v>3412</v>
      </c>
      <c r="E1270" s="4" t="s">
        <v>406</v>
      </c>
      <c r="F1270" s="4" t="s">
        <v>3144</v>
      </c>
      <c r="G1270" s="4" t="s">
        <v>171</v>
      </c>
      <c r="H1270" s="5" t="str">
        <f>HYPERLINK("https://www.airitibooks.com/Detail/Detail?PublicationID=P20190218064", "https://www.airitibooks.com/Detail/Detail?PublicationID=P20190218064")</f>
        <v>https://www.airitibooks.com/Detail/Detail?PublicationID=P20190218064</v>
      </c>
    </row>
    <row r="1271" spans="1:8" ht="21" customHeight="1">
      <c r="A1271" s="4" t="s">
        <v>3950</v>
      </c>
      <c r="B1271" s="4" t="s">
        <v>3951</v>
      </c>
      <c r="C1271" s="4" t="s">
        <v>3147</v>
      </c>
      <c r="D1271" s="4" t="s">
        <v>3952</v>
      </c>
      <c r="E1271" s="4" t="s">
        <v>406</v>
      </c>
      <c r="F1271" s="4" t="s">
        <v>3144</v>
      </c>
      <c r="G1271" s="4" t="s">
        <v>3149</v>
      </c>
      <c r="H1271" s="5" t="str">
        <f>HYPERLINK("https://www.airitibooks.com/Detail/Detail?PublicationID=P20190218070", "https://www.airitibooks.com/Detail/Detail?PublicationID=P20190218070")</f>
        <v>https://www.airitibooks.com/Detail/Detail?PublicationID=P20190218070</v>
      </c>
    </row>
    <row r="1272" spans="1:8" ht="21" customHeight="1">
      <c r="A1272" s="4" t="s">
        <v>3953</v>
      </c>
      <c r="B1272" s="4" t="s">
        <v>3954</v>
      </c>
      <c r="C1272" s="4" t="s">
        <v>1032</v>
      </c>
      <c r="D1272" s="4" t="s">
        <v>3955</v>
      </c>
      <c r="E1272" s="4" t="s">
        <v>406</v>
      </c>
      <c r="F1272" s="4" t="s">
        <v>3162</v>
      </c>
      <c r="G1272" s="4" t="s">
        <v>240</v>
      </c>
      <c r="H1272" s="5" t="str">
        <f>HYPERLINK("https://www.airitibooks.com/Detail/Detail?PublicationID=P20190220047", "https://www.airitibooks.com/Detail/Detail?PublicationID=P20190220047")</f>
        <v>https://www.airitibooks.com/Detail/Detail?PublicationID=P20190220047</v>
      </c>
    </row>
    <row r="1273" spans="1:8" ht="21" customHeight="1">
      <c r="A1273" s="4" t="s">
        <v>3956</v>
      </c>
      <c r="B1273" s="4" t="s">
        <v>3957</v>
      </c>
      <c r="C1273" s="4" t="s">
        <v>2847</v>
      </c>
      <c r="D1273" s="4" t="s">
        <v>3436</v>
      </c>
      <c r="E1273" s="4" t="s">
        <v>220</v>
      </c>
      <c r="F1273" s="4" t="s">
        <v>3144</v>
      </c>
      <c r="G1273" s="4" t="s">
        <v>216</v>
      </c>
      <c r="H1273" s="5" t="str">
        <f>HYPERLINK("https://www.airitibooks.com/Detail/Detail?PublicationID=P20190220096", "https://www.airitibooks.com/Detail/Detail?PublicationID=P20190220096")</f>
        <v>https://www.airitibooks.com/Detail/Detail?PublicationID=P20190220096</v>
      </c>
    </row>
    <row r="1274" spans="1:8" ht="21" customHeight="1">
      <c r="A1274" s="4" t="s">
        <v>3958</v>
      </c>
      <c r="B1274" s="4" t="s">
        <v>3959</v>
      </c>
      <c r="C1274" s="4" t="s">
        <v>1399</v>
      </c>
      <c r="D1274" s="4" t="s">
        <v>3960</v>
      </c>
      <c r="E1274" s="4" t="s">
        <v>220</v>
      </c>
      <c r="F1274" s="4" t="s">
        <v>3167</v>
      </c>
      <c r="G1274" s="4" t="s">
        <v>227</v>
      </c>
      <c r="H1274" s="5" t="str">
        <f>HYPERLINK("https://www.airitibooks.com/Detail/Detail?PublicationID=P20190220097", "https://www.airitibooks.com/Detail/Detail?PublicationID=P20190220097")</f>
        <v>https://www.airitibooks.com/Detail/Detail?PublicationID=P20190220097</v>
      </c>
    </row>
    <row r="1275" spans="1:8" ht="21" customHeight="1">
      <c r="A1275" s="4" t="s">
        <v>3961</v>
      </c>
      <c r="B1275" s="4" t="s">
        <v>3962</v>
      </c>
      <c r="C1275" s="4" t="s">
        <v>1395</v>
      </c>
      <c r="D1275" s="4" t="s">
        <v>3963</v>
      </c>
      <c r="E1275" s="4" t="s">
        <v>220</v>
      </c>
      <c r="F1275" s="4" t="s">
        <v>3162</v>
      </c>
      <c r="G1275" s="4" t="s">
        <v>159</v>
      </c>
      <c r="H1275" s="5" t="str">
        <f>HYPERLINK("https://www.airitibooks.com/Detail/Detail?PublicationID=P20190220102", "https://www.airitibooks.com/Detail/Detail?PublicationID=P20190220102")</f>
        <v>https://www.airitibooks.com/Detail/Detail?PublicationID=P20190220102</v>
      </c>
    </row>
    <row r="1276" spans="1:8" ht="21" customHeight="1">
      <c r="A1276" s="4" t="s">
        <v>3964</v>
      </c>
      <c r="B1276" s="4" t="s">
        <v>3965</v>
      </c>
      <c r="C1276" s="4" t="s">
        <v>1395</v>
      </c>
      <c r="D1276" s="4" t="s">
        <v>3963</v>
      </c>
      <c r="E1276" s="4" t="s">
        <v>220</v>
      </c>
      <c r="F1276" s="4" t="s">
        <v>3162</v>
      </c>
      <c r="G1276" s="4" t="s">
        <v>159</v>
      </c>
      <c r="H1276" s="5" t="str">
        <f>HYPERLINK("https://www.airitibooks.com/Detail/Detail?PublicationID=P20190220103", "https://www.airitibooks.com/Detail/Detail?PublicationID=P20190220103")</f>
        <v>https://www.airitibooks.com/Detail/Detail?PublicationID=P20190220103</v>
      </c>
    </row>
    <row r="1277" spans="1:8" ht="21" customHeight="1">
      <c r="A1277" s="4" t="s">
        <v>3966</v>
      </c>
      <c r="B1277" s="4" t="s">
        <v>3967</v>
      </c>
      <c r="C1277" s="4" t="s">
        <v>2847</v>
      </c>
      <c r="D1277" s="4" t="s">
        <v>3968</v>
      </c>
      <c r="E1277" s="4" t="s">
        <v>220</v>
      </c>
      <c r="F1277" s="4" t="s">
        <v>3144</v>
      </c>
      <c r="G1277" s="4" t="s">
        <v>216</v>
      </c>
      <c r="H1277" s="5" t="str">
        <f>HYPERLINK("https://www.airitibooks.com/Detail/Detail?PublicationID=P20190220105", "https://www.airitibooks.com/Detail/Detail?PublicationID=P20190220105")</f>
        <v>https://www.airitibooks.com/Detail/Detail?PublicationID=P20190220105</v>
      </c>
    </row>
    <row r="1278" spans="1:8" ht="21" customHeight="1">
      <c r="A1278" s="4" t="s">
        <v>3969</v>
      </c>
      <c r="B1278" s="4" t="s">
        <v>3970</v>
      </c>
      <c r="C1278" s="4" t="s">
        <v>439</v>
      </c>
      <c r="D1278" s="4" t="s">
        <v>3971</v>
      </c>
      <c r="E1278" s="4" t="s">
        <v>1663</v>
      </c>
      <c r="F1278" s="4" t="s">
        <v>3144</v>
      </c>
      <c r="G1278" s="4" t="s">
        <v>171</v>
      </c>
      <c r="H1278" s="5" t="str">
        <f>HYPERLINK("https://www.airitibooks.com/Detail/Detail?PublicationID=P20190221026", "https://www.airitibooks.com/Detail/Detail?PublicationID=P20190221026")</f>
        <v>https://www.airitibooks.com/Detail/Detail?PublicationID=P20190221026</v>
      </c>
    </row>
    <row r="1279" spans="1:8" ht="21" customHeight="1">
      <c r="A1279" s="4" t="s">
        <v>3972</v>
      </c>
      <c r="B1279" s="4" t="s">
        <v>3973</v>
      </c>
      <c r="C1279" s="4" t="s">
        <v>443</v>
      </c>
      <c r="D1279" s="4" t="s">
        <v>3974</v>
      </c>
      <c r="E1279" s="4" t="s">
        <v>2241</v>
      </c>
      <c r="F1279" s="4" t="s">
        <v>3144</v>
      </c>
      <c r="G1279" s="4" t="s">
        <v>216</v>
      </c>
      <c r="H1279" s="5" t="str">
        <f>HYPERLINK("https://www.airitibooks.com/Detail/Detail?PublicationID=P20190222007", "https://www.airitibooks.com/Detail/Detail?PublicationID=P20190222007")</f>
        <v>https://www.airitibooks.com/Detail/Detail?PublicationID=P20190222007</v>
      </c>
    </row>
    <row r="1280" spans="1:8" ht="21" customHeight="1">
      <c r="A1280" s="4" t="s">
        <v>3975</v>
      </c>
      <c r="B1280" s="4" t="s">
        <v>3976</v>
      </c>
      <c r="C1280" s="4" t="s">
        <v>443</v>
      </c>
      <c r="D1280" s="4" t="s">
        <v>3977</v>
      </c>
      <c r="E1280" s="4" t="s">
        <v>2241</v>
      </c>
      <c r="F1280" s="4" t="s">
        <v>3144</v>
      </c>
      <c r="G1280" s="4" t="s">
        <v>216</v>
      </c>
      <c r="H1280" s="5" t="str">
        <f>HYPERLINK("https://www.airitibooks.com/Detail/Detail?PublicationID=P20190222008", "https://www.airitibooks.com/Detail/Detail?PublicationID=P20190222008")</f>
        <v>https://www.airitibooks.com/Detail/Detail?PublicationID=P20190222008</v>
      </c>
    </row>
    <row r="1281" spans="1:8" ht="21" customHeight="1">
      <c r="A1281" s="4" t="s">
        <v>3978</v>
      </c>
      <c r="B1281" s="4" t="s">
        <v>3979</v>
      </c>
      <c r="C1281" s="4" t="s">
        <v>453</v>
      </c>
      <c r="D1281" s="4" t="s">
        <v>3980</v>
      </c>
      <c r="E1281" s="4" t="s">
        <v>220</v>
      </c>
      <c r="F1281" s="4" t="s">
        <v>3172</v>
      </c>
      <c r="G1281" s="4" t="s">
        <v>751</v>
      </c>
      <c r="H1281" s="5" t="str">
        <f>HYPERLINK("https://www.airitibooks.com/Detail/Detail?PublicationID=P20190222064", "https://www.airitibooks.com/Detail/Detail?PublicationID=P20190222064")</f>
        <v>https://www.airitibooks.com/Detail/Detail?PublicationID=P20190222064</v>
      </c>
    </row>
    <row r="1282" spans="1:8" ht="21" customHeight="1">
      <c r="A1282" s="4" t="s">
        <v>3981</v>
      </c>
      <c r="B1282" s="4" t="s">
        <v>3982</v>
      </c>
      <c r="C1282" s="4" t="s">
        <v>3147</v>
      </c>
      <c r="D1282" s="4" t="s">
        <v>3983</v>
      </c>
      <c r="E1282" s="4" t="s">
        <v>406</v>
      </c>
      <c r="F1282" s="4" t="s">
        <v>3162</v>
      </c>
      <c r="G1282" s="4" t="s">
        <v>167</v>
      </c>
      <c r="H1282" s="5" t="str">
        <f>HYPERLINK("https://www.airitibooks.com/Detail/Detail?PublicationID=P20190223036", "https://www.airitibooks.com/Detail/Detail?PublicationID=P20190223036")</f>
        <v>https://www.airitibooks.com/Detail/Detail?PublicationID=P20190223036</v>
      </c>
    </row>
    <row r="1283" spans="1:8" ht="21" customHeight="1">
      <c r="A1283" s="4" t="s">
        <v>3984</v>
      </c>
      <c r="B1283" s="4" t="s">
        <v>3985</v>
      </c>
      <c r="C1283" s="4" t="s">
        <v>238</v>
      </c>
      <c r="D1283" s="4" t="s">
        <v>3986</v>
      </c>
      <c r="E1283" s="4" t="s">
        <v>220</v>
      </c>
      <c r="F1283" s="4" t="s">
        <v>3162</v>
      </c>
      <c r="G1283" s="4" t="s">
        <v>1979</v>
      </c>
      <c r="H1283" s="5" t="str">
        <f>HYPERLINK("https://www.airitibooks.com/Detail/Detail?PublicationID=P20190308060", "https://www.airitibooks.com/Detail/Detail?PublicationID=P20190308060")</f>
        <v>https://www.airitibooks.com/Detail/Detail?PublicationID=P20190308060</v>
      </c>
    </row>
    <row r="1284" spans="1:8" ht="21" customHeight="1">
      <c r="A1284" s="4" t="s">
        <v>3987</v>
      </c>
      <c r="B1284" s="4" t="s">
        <v>3988</v>
      </c>
      <c r="C1284" s="4" t="s">
        <v>3147</v>
      </c>
      <c r="D1284" s="4" t="s">
        <v>3556</v>
      </c>
      <c r="E1284" s="4" t="s">
        <v>406</v>
      </c>
      <c r="F1284" s="4" t="s">
        <v>3162</v>
      </c>
      <c r="G1284" s="4" t="s">
        <v>387</v>
      </c>
      <c r="H1284" s="5" t="str">
        <f>HYPERLINK("https://www.airitibooks.com/Detail/Detail?PublicationID=P20190314001", "https://www.airitibooks.com/Detail/Detail?PublicationID=P20190314001")</f>
        <v>https://www.airitibooks.com/Detail/Detail?PublicationID=P20190314001</v>
      </c>
    </row>
    <row r="1285" spans="1:8" ht="21" customHeight="1">
      <c r="A1285" s="4" t="s">
        <v>3989</v>
      </c>
      <c r="B1285" s="4" t="s">
        <v>3990</v>
      </c>
      <c r="C1285" s="4" t="s">
        <v>3147</v>
      </c>
      <c r="D1285" s="4" t="s">
        <v>3991</v>
      </c>
      <c r="E1285" s="4" t="s">
        <v>406</v>
      </c>
      <c r="F1285" s="4" t="s">
        <v>3167</v>
      </c>
      <c r="G1285" s="4" t="s">
        <v>227</v>
      </c>
      <c r="H1285" s="5" t="str">
        <f>HYPERLINK("https://www.airitibooks.com/Detail/Detail?PublicationID=P20190314002", "https://www.airitibooks.com/Detail/Detail?PublicationID=P20190314002")</f>
        <v>https://www.airitibooks.com/Detail/Detail?PublicationID=P20190314002</v>
      </c>
    </row>
    <row r="1286" spans="1:8" ht="21" customHeight="1">
      <c r="A1286" s="4" t="s">
        <v>3992</v>
      </c>
      <c r="B1286" s="4" t="s">
        <v>3993</v>
      </c>
      <c r="C1286" s="4" t="s">
        <v>3147</v>
      </c>
      <c r="D1286" s="4" t="s">
        <v>3994</v>
      </c>
      <c r="E1286" s="4" t="s">
        <v>406</v>
      </c>
      <c r="F1286" s="4" t="s">
        <v>3144</v>
      </c>
      <c r="G1286" s="4" t="s">
        <v>171</v>
      </c>
      <c r="H1286" s="5" t="str">
        <f>HYPERLINK("https://www.airitibooks.com/Detail/Detail?PublicationID=P20190314011", "https://www.airitibooks.com/Detail/Detail?PublicationID=P20190314011")</f>
        <v>https://www.airitibooks.com/Detail/Detail?PublicationID=P20190314011</v>
      </c>
    </row>
    <row r="1287" spans="1:8" ht="21" customHeight="1">
      <c r="A1287" s="4" t="s">
        <v>3995</v>
      </c>
      <c r="B1287" s="4" t="s">
        <v>3996</v>
      </c>
      <c r="C1287" s="4" t="s">
        <v>3531</v>
      </c>
      <c r="D1287" s="4" t="s">
        <v>3997</v>
      </c>
      <c r="E1287" s="4" t="s">
        <v>406</v>
      </c>
      <c r="F1287" s="4" t="s">
        <v>3172</v>
      </c>
      <c r="G1287" s="4" t="s">
        <v>134</v>
      </c>
      <c r="H1287" s="5" t="str">
        <f>HYPERLINK("https://www.airitibooks.com/Detail/Detail?PublicationID=P20190314013", "https://www.airitibooks.com/Detail/Detail?PublicationID=P20190314013")</f>
        <v>https://www.airitibooks.com/Detail/Detail?PublicationID=P20190314013</v>
      </c>
    </row>
    <row r="1288" spans="1:8" ht="21" customHeight="1">
      <c r="A1288" s="4" t="s">
        <v>3998</v>
      </c>
      <c r="B1288" s="4" t="s">
        <v>3999</v>
      </c>
      <c r="C1288" s="4" t="s">
        <v>583</v>
      </c>
      <c r="D1288" s="4" t="s">
        <v>3375</v>
      </c>
      <c r="E1288" s="4" t="s">
        <v>220</v>
      </c>
      <c r="F1288" s="4" t="s">
        <v>3172</v>
      </c>
      <c r="G1288" s="4" t="s">
        <v>133</v>
      </c>
      <c r="H1288" s="5" t="str">
        <f>HYPERLINK("https://www.airitibooks.com/Detail/Detail?PublicationID=P20190318001", "https://www.airitibooks.com/Detail/Detail?PublicationID=P20190318001")</f>
        <v>https://www.airitibooks.com/Detail/Detail?PublicationID=P20190318001</v>
      </c>
    </row>
    <row r="1289" spans="1:8" ht="21" customHeight="1">
      <c r="A1289" s="4" t="s">
        <v>4000</v>
      </c>
      <c r="B1289" s="4" t="s">
        <v>4001</v>
      </c>
      <c r="C1289" s="4" t="s">
        <v>530</v>
      </c>
      <c r="D1289" s="4" t="s">
        <v>4002</v>
      </c>
      <c r="E1289" s="4" t="s">
        <v>220</v>
      </c>
      <c r="F1289" s="4" t="s">
        <v>3200</v>
      </c>
      <c r="G1289" s="4" t="s">
        <v>154</v>
      </c>
      <c r="H1289" s="5" t="str">
        <f>HYPERLINK("https://www.airitibooks.com/Detail/Detail?PublicationID=P20190322100", "https://www.airitibooks.com/Detail/Detail?PublicationID=P20190322100")</f>
        <v>https://www.airitibooks.com/Detail/Detail?PublicationID=P20190322100</v>
      </c>
    </row>
    <row r="1290" spans="1:8" ht="21" customHeight="1">
      <c r="A1290" s="4" t="s">
        <v>4003</v>
      </c>
      <c r="B1290" s="4" t="s">
        <v>4004</v>
      </c>
      <c r="C1290" s="4" t="s">
        <v>453</v>
      </c>
      <c r="D1290" s="4" t="s">
        <v>4005</v>
      </c>
      <c r="E1290" s="4" t="s">
        <v>406</v>
      </c>
      <c r="F1290" s="4" t="s">
        <v>3167</v>
      </c>
      <c r="G1290" s="4" t="s">
        <v>46</v>
      </c>
      <c r="H1290" s="5" t="str">
        <f>HYPERLINK("https://www.airitibooks.com/Detail/Detail?PublicationID=P20190322146", "https://www.airitibooks.com/Detail/Detail?PublicationID=P20190322146")</f>
        <v>https://www.airitibooks.com/Detail/Detail?PublicationID=P20190322146</v>
      </c>
    </row>
    <row r="1291" spans="1:8" ht="21" customHeight="1">
      <c r="A1291" s="4" t="s">
        <v>4006</v>
      </c>
      <c r="B1291" s="4" t="s">
        <v>4007</v>
      </c>
      <c r="C1291" s="4" t="s">
        <v>583</v>
      </c>
      <c r="D1291" s="4" t="s">
        <v>4008</v>
      </c>
      <c r="E1291" s="4" t="s">
        <v>220</v>
      </c>
      <c r="F1291" s="4" t="s">
        <v>3153</v>
      </c>
      <c r="G1291" s="4" t="s">
        <v>4009</v>
      </c>
      <c r="H1291" s="5" t="str">
        <f>HYPERLINK("https://www.airitibooks.com/Detail/Detail?PublicationID=P20190326005", "https://www.airitibooks.com/Detail/Detail?PublicationID=P20190326005")</f>
        <v>https://www.airitibooks.com/Detail/Detail?PublicationID=P20190326005</v>
      </c>
    </row>
    <row r="1292" spans="1:8" ht="21" customHeight="1">
      <c r="A1292" s="4" t="s">
        <v>4010</v>
      </c>
      <c r="B1292" s="4" t="s">
        <v>4011</v>
      </c>
      <c r="C1292" s="4" t="s">
        <v>583</v>
      </c>
      <c r="D1292" s="4" t="s">
        <v>4012</v>
      </c>
      <c r="E1292" s="4" t="s">
        <v>127</v>
      </c>
      <c r="F1292" s="4" t="s">
        <v>3153</v>
      </c>
      <c r="G1292" s="4" t="s">
        <v>3897</v>
      </c>
      <c r="H1292" s="5" t="str">
        <f>HYPERLINK("https://www.airitibooks.com/Detail/Detail?PublicationID=P20190326017", "https://www.airitibooks.com/Detail/Detail?PublicationID=P20190326017")</f>
        <v>https://www.airitibooks.com/Detail/Detail?PublicationID=P20190326017</v>
      </c>
    </row>
    <row r="1293" spans="1:8" ht="21" customHeight="1">
      <c r="A1293" s="4" t="s">
        <v>4013</v>
      </c>
      <c r="B1293" s="4" t="s">
        <v>4014</v>
      </c>
      <c r="C1293" s="4" t="s">
        <v>3147</v>
      </c>
      <c r="D1293" s="4" t="s">
        <v>4015</v>
      </c>
      <c r="E1293" s="4" t="s">
        <v>406</v>
      </c>
      <c r="F1293" s="4" t="s">
        <v>3167</v>
      </c>
      <c r="G1293" s="4" t="s">
        <v>380</v>
      </c>
      <c r="H1293" s="5" t="str">
        <f>HYPERLINK("https://www.airitibooks.com/Detail/Detail?PublicationID=P20190329011", "https://www.airitibooks.com/Detail/Detail?PublicationID=P20190329011")</f>
        <v>https://www.airitibooks.com/Detail/Detail?PublicationID=P20190329011</v>
      </c>
    </row>
    <row r="1294" spans="1:8" ht="21" customHeight="1">
      <c r="A1294" s="4" t="s">
        <v>4016</v>
      </c>
      <c r="B1294" s="4" t="s">
        <v>4017</v>
      </c>
      <c r="C1294" s="4" t="s">
        <v>3147</v>
      </c>
      <c r="D1294" s="4" t="s">
        <v>4018</v>
      </c>
      <c r="E1294" s="4" t="s">
        <v>406</v>
      </c>
      <c r="F1294" s="4" t="s">
        <v>3162</v>
      </c>
      <c r="G1294" s="4" t="s">
        <v>167</v>
      </c>
      <c r="H1294" s="5" t="str">
        <f>HYPERLINK("https://www.airitibooks.com/Detail/Detail?PublicationID=P20190329014", "https://www.airitibooks.com/Detail/Detail?PublicationID=P20190329014")</f>
        <v>https://www.airitibooks.com/Detail/Detail?PublicationID=P20190329014</v>
      </c>
    </row>
    <row r="1295" spans="1:8" ht="21" customHeight="1">
      <c r="A1295" s="4" t="s">
        <v>4019</v>
      </c>
      <c r="B1295" s="4" t="s">
        <v>4020</v>
      </c>
      <c r="C1295" s="4" t="s">
        <v>3147</v>
      </c>
      <c r="D1295" s="4" t="s">
        <v>4021</v>
      </c>
      <c r="E1295" s="4" t="s">
        <v>406</v>
      </c>
      <c r="F1295" s="4" t="s">
        <v>3177</v>
      </c>
      <c r="G1295" s="4" t="s">
        <v>1558</v>
      </c>
      <c r="H1295" s="5" t="str">
        <f>HYPERLINK("https://www.airitibooks.com/Detail/Detail?PublicationID=P20190329017", "https://www.airitibooks.com/Detail/Detail?PublicationID=P20190329017")</f>
        <v>https://www.airitibooks.com/Detail/Detail?PublicationID=P20190329017</v>
      </c>
    </row>
    <row r="1296" spans="1:8" ht="21" customHeight="1">
      <c r="A1296" s="4" t="s">
        <v>4022</v>
      </c>
      <c r="B1296" s="4" t="s">
        <v>4023</v>
      </c>
      <c r="C1296" s="4" t="s">
        <v>3160</v>
      </c>
      <c r="D1296" s="4" t="s">
        <v>3160</v>
      </c>
      <c r="E1296" s="4" t="s">
        <v>220</v>
      </c>
      <c r="F1296" s="4" t="s">
        <v>3162</v>
      </c>
      <c r="G1296" s="4" t="s">
        <v>3163</v>
      </c>
      <c r="H1296" s="5" t="str">
        <f>HYPERLINK("https://www.airitibooks.com/Detail/Detail?PublicationID=P20190329031", "https://www.airitibooks.com/Detail/Detail?PublicationID=P20190329031")</f>
        <v>https://www.airitibooks.com/Detail/Detail?PublicationID=P20190329031</v>
      </c>
    </row>
    <row r="1297" spans="1:8" ht="21" customHeight="1">
      <c r="A1297" s="4" t="s">
        <v>4024</v>
      </c>
      <c r="B1297" s="4" t="s">
        <v>4025</v>
      </c>
      <c r="C1297" s="4" t="s">
        <v>453</v>
      </c>
      <c r="D1297" s="4" t="s">
        <v>4026</v>
      </c>
      <c r="E1297" s="4" t="s">
        <v>406</v>
      </c>
      <c r="F1297" s="4" t="s">
        <v>3167</v>
      </c>
      <c r="G1297" s="4" t="s">
        <v>380</v>
      </c>
      <c r="H1297" s="5" t="str">
        <f>HYPERLINK("https://www.airitibooks.com/Detail/Detail?PublicationID=P20190412002", "https://www.airitibooks.com/Detail/Detail?PublicationID=P20190412002")</f>
        <v>https://www.airitibooks.com/Detail/Detail?PublicationID=P20190412002</v>
      </c>
    </row>
    <row r="1298" spans="1:8" ht="21" customHeight="1">
      <c r="A1298" s="4" t="s">
        <v>4027</v>
      </c>
      <c r="B1298" s="4" t="s">
        <v>4028</v>
      </c>
      <c r="C1298" s="4" t="s">
        <v>1395</v>
      </c>
      <c r="D1298" s="4" t="s">
        <v>4029</v>
      </c>
      <c r="E1298" s="4" t="s">
        <v>220</v>
      </c>
      <c r="F1298" s="4" t="s">
        <v>3162</v>
      </c>
      <c r="G1298" s="4" t="s">
        <v>3163</v>
      </c>
      <c r="H1298" s="5" t="str">
        <f>HYPERLINK("https://www.airitibooks.com/Detail/Detail?PublicationID=P20190412041", "https://www.airitibooks.com/Detail/Detail?PublicationID=P20190412041")</f>
        <v>https://www.airitibooks.com/Detail/Detail?PublicationID=P20190412041</v>
      </c>
    </row>
    <row r="1299" spans="1:8" ht="21" customHeight="1">
      <c r="A1299" s="4" t="s">
        <v>4030</v>
      </c>
      <c r="B1299" s="4" t="s">
        <v>4031</v>
      </c>
      <c r="C1299" s="4" t="s">
        <v>558</v>
      </c>
      <c r="D1299" s="4" t="s">
        <v>4032</v>
      </c>
      <c r="E1299" s="4" t="s">
        <v>220</v>
      </c>
      <c r="F1299" s="4" t="s">
        <v>3144</v>
      </c>
      <c r="G1299" s="4" t="s">
        <v>171</v>
      </c>
      <c r="H1299" s="5" t="str">
        <f>HYPERLINK("https://www.airitibooks.com/Detail/Detail?PublicationID=P20190412043", "https://www.airitibooks.com/Detail/Detail?PublicationID=P20190412043")</f>
        <v>https://www.airitibooks.com/Detail/Detail?PublicationID=P20190412043</v>
      </c>
    </row>
    <row r="1300" spans="1:8" ht="21" customHeight="1">
      <c r="A1300" s="4" t="s">
        <v>4033</v>
      </c>
      <c r="B1300" s="4" t="s">
        <v>4034</v>
      </c>
      <c r="C1300" s="4" t="s">
        <v>558</v>
      </c>
      <c r="D1300" s="4" t="s">
        <v>4035</v>
      </c>
      <c r="E1300" s="4" t="s">
        <v>220</v>
      </c>
      <c r="F1300" s="4" t="s">
        <v>3144</v>
      </c>
      <c r="G1300" s="4" t="s">
        <v>171</v>
      </c>
      <c r="H1300" s="5" t="str">
        <f>HYPERLINK("https://www.airitibooks.com/Detail/Detail?PublicationID=P20190412045", "https://www.airitibooks.com/Detail/Detail?PublicationID=P20190412045")</f>
        <v>https://www.airitibooks.com/Detail/Detail?PublicationID=P20190412045</v>
      </c>
    </row>
    <row r="1301" spans="1:8" ht="21" customHeight="1">
      <c r="A1301" s="4" t="s">
        <v>4036</v>
      </c>
      <c r="B1301" s="4" t="s">
        <v>4037</v>
      </c>
      <c r="C1301" s="4" t="s">
        <v>3147</v>
      </c>
      <c r="D1301" s="4" t="s">
        <v>4038</v>
      </c>
      <c r="E1301" s="4" t="s">
        <v>406</v>
      </c>
      <c r="F1301" s="4" t="s">
        <v>3200</v>
      </c>
      <c r="G1301" s="4" t="s">
        <v>182</v>
      </c>
      <c r="H1301" s="5" t="str">
        <f>HYPERLINK("https://www.airitibooks.com/Detail/Detail?PublicationID=P20190419006", "https://www.airitibooks.com/Detail/Detail?PublicationID=P20190419006")</f>
        <v>https://www.airitibooks.com/Detail/Detail?PublicationID=P20190419006</v>
      </c>
    </row>
    <row r="1302" spans="1:8" ht="21" customHeight="1">
      <c r="A1302" s="4" t="s">
        <v>9</v>
      </c>
      <c r="B1302" s="4" t="s">
        <v>4039</v>
      </c>
      <c r="C1302" s="4" t="s">
        <v>3147</v>
      </c>
      <c r="D1302" s="4" t="s">
        <v>4040</v>
      </c>
      <c r="E1302" s="4" t="s">
        <v>406</v>
      </c>
      <c r="F1302" s="4" t="s">
        <v>3200</v>
      </c>
      <c r="G1302" s="4" t="s">
        <v>154</v>
      </c>
      <c r="H1302" s="5" t="str">
        <f>HYPERLINK("https://www.airitibooks.com/Detail/Detail?PublicationID=P20190419007", "https://www.airitibooks.com/Detail/Detail?PublicationID=P20190419007")</f>
        <v>https://www.airitibooks.com/Detail/Detail?PublicationID=P20190419007</v>
      </c>
    </row>
    <row r="1303" spans="1:8" ht="21" customHeight="1">
      <c r="A1303" s="4" t="s">
        <v>4041</v>
      </c>
      <c r="B1303" s="4" t="s">
        <v>4042</v>
      </c>
      <c r="C1303" s="4" t="s">
        <v>3147</v>
      </c>
      <c r="D1303" s="4" t="s">
        <v>4043</v>
      </c>
      <c r="E1303" s="4" t="s">
        <v>406</v>
      </c>
      <c r="F1303" s="4" t="s">
        <v>3162</v>
      </c>
      <c r="G1303" s="4" t="s">
        <v>167</v>
      </c>
      <c r="H1303" s="5" t="str">
        <f>HYPERLINK("https://www.airitibooks.com/Detail/Detail?PublicationID=P20190419009", "https://www.airitibooks.com/Detail/Detail?PublicationID=P20190419009")</f>
        <v>https://www.airitibooks.com/Detail/Detail?PublicationID=P20190419009</v>
      </c>
    </row>
    <row r="1304" spans="1:8" ht="21" customHeight="1">
      <c r="A1304" s="4" t="s">
        <v>4044</v>
      </c>
      <c r="B1304" s="4" t="s">
        <v>4045</v>
      </c>
      <c r="C1304" s="4" t="s">
        <v>3147</v>
      </c>
      <c r="D1304" s="4" t="s">
        <v>4046</v>
      </c>
      <c r="E1304" s="4" t="s">
        <v>406</v>
      </c>
      <c r="F1304" s="4" t="s">
        <v>3167</v>
      </c>
      <c r="G1304" s="4" t="s">
        <v>264</v>
      </c>
      <c r="H1304" s="5" t="str">
        <f>HYPERLINK("https://www.airitibooks.com/Detail/Detail?PublicationID=P20190419010", "https://www.airitibooks.com/Detail/Detail?PublicationID=P20190419010")</f>
        <v>https://www.airitibooks.com/Detail/Detail?PublicationID=P20190419010</v>
      </c>
    </row>
    <row r="1305" spans="1:8" ht="21" customHeight="1">
      <c r="A1305" s="4" t="s">
        <v>4047</v>
      </c>
      <c r="B1305" s="4" t="s">
        <v>4048</v>
      </c>
      <c r="C1305" s="4" t="s">
        <v>2225</v>
      </c>
      <c r="D1305" s="4" t="s">
        <v>4049</v>
      </c>
      <c r="E1305" s="4" t="s">
        <v>127</v>
      </c>
      <c r="F1305" s="4" t="s">
        <v>3177</v>
      </c>
      <c r="G1305" s="4" t="s">
        <v>235</v>
      </c>
      <c r="H1305" s="5" t="str">
        <f>HYPERLINK("https://www.airitibooks.com/Detail/Detail?PublicationID=P20190419064", "https://www.airitibooks.com/Detail/Detail?PublicationID=P20190419064")</f>
        <v>https://www.airitibooks.com/Detail/Detail?PublicationID=P20190419064</v>
      </c>
    </row>
    <row r="1306" spans="1:8" ht="21" customHeight="1">
      <c r="A1306" s="4" t="s">
        <v>4050</v>
      </c>
      <c r="B1306" s="4" t="s">
        <v>4051</v>
      </c>
      <c r="C1306" s="4" t="s">
        <v>2225</v>
      </c>
      <c r="D1306" s="4" t="s">
        <v>4052</v>
      </c>
      <c r="E1306" s="4" t="s">
        <v>220</v>
      </c>
      <c r="F1306" s="4" t="s">
        <v>3153</v>
      </c>
      <c r="G1306" s="4" t="s">
        <v>394</v>
      </c>
      <c r="H1306" s="5" t="str">
        <f>HYPERLINK("https://www.airitibooks.com/Detail/Detail?PublicationID=P20190419122", "https://www.airitibooks.com/Detail/Detail?PublicationID=P20190419122")</f>
        <v>https://www.airitibooks.com/Detail/Detail?PublicationID=P20190419122</v>
      </c>
    </row>
    <row r="1307" spans="1:8" ht="21" customHeight="1">
      <c r="A1307" s="4" t="s">
        <v>4053</v>
      </c>
      <c r="B1307" s="4" t="s">
        <v>4054</v>
      </c>
      <c r="C1307" s="4" t="s">
        <v>2225</v>
      </c>
      <c r="D1307" s="4" t="s">
        <v>4055</v>
      </c>
      <c r="E1307" s="4" t="s">
        <v>127</v>
      </c>
      <c r="F1307" s="4" t="s">
        <v>3144</v>
      </c>
      <c r="G1307" s="4" t="s">
        <v>216</v>
      </c>
      <c r="H1307" s="5" t="str">
        <f>HYPERLINK("https://www.airitibooks.com/Detail/Detail?PublicationID=P20190419135", "https://www.airitibooks.com/Detail/Detail?PublicationID=P20190419135")</f>
        <v>https://www.airitibooks.com/Detail/Detail?PublicationID=P20190419135</v>
      </c>
    </row>
    <row r="1308" spans="1:8" ht="21" customHeight="1">
      <c r="A1308" s="4" t="s">
        <v>4056</v>
      </c>
      <c r="B1308" s="4" t="s">
        <v>4057</v>
      </c>
      <c r="C1308" s="4" t="s">
        <v>2053</v>
      </c>
      <c r="D1308" s="4" t="s">
        <v>4058</v>
      </c>
      <c r="E1308" s="4" t="s">
        <v>220</v>
      </c>
      <c r="F1308" s="4" t="s">
        <v>3153</v>
      </c>
      <c r="G1308" s="4" t="s">
        <v>129</v>
      </c>
      <c r="H1308" s="5" t="str">
        <f>HYPERLINK("https://www.airitibooks.com/Detail/Detail?PublicationID=P20190423016", "https://www.airitibooks.com/Detail/Detail?PublicationID=P20190423016")</f>
        <v>https://www.airitibooks.com/Detail/Detail?PublicationID=P20190423016</v>
      </c>
    </row>
    <row r="1309" spans="1:8" ht="21" customHeight="1">
      <c r="A1309" s="4" t="s">
        <v>4059</v>
      </c>
      <c r="B1309" s="4" t="s">
        <v>4060</v>
      </c>
      <c r="C1309" s="4" t="s">
        <v>2053</v>
      </c>
      <c r="D1309" s="4" t="s">
        <v>4061</v>
      </c>
      <c r="E1309" s="4" t="s">
        <v>220</v>
      </c>
      <c r="F1309" s="4" t="s">
        <v>3167</v>
      </c>
      <c r="G1309" s="4" t="s">
        <v>264</v>
      </c>
      <c r="H1309" s="5" t="str">
        <f>HYPERLINK("https://www.airitibooks.com/Detail/Detail?PublicationID=P20190423021", "https://www.airitibooks.com/Detail/Detail?PublicationID=P20190423021")</f>
        <v>https://www.airitibooks.com/Detail/Detail?PublicationID=P20190423021</v>
      </c>
    </row>
    <row r="1310" spans="1:8" ht="21" customHeight="1">
      <c r="A1310" s="4" t="s">
        <v>4062</v>
      </c>
      <c r="B1310" s="4" t="s">
        <v>4063</v>
      </c>
      <c r="C1310" s="4" t="s">
        <v>2053</v>
      </c>
      <c r="D1310" s="4" t="s">
        <v>4064</v>
      </c>
      <c r="E1310" s="4" t="s">
        <v>127</v>
      </c>
      <c r="F1310" s="4" t="s">
        <v>3177</v>
      </c>
      <c r="G1310" s="4" t="s">
        <v>1225</v>
      </c>
      <c r="H1310" s="5" t="str">
        <f>HYPERLINK("https://www.airitibooks.com/Detail/Detail?PublicationID=P20190423025", "https://www.airitibooks.com/Detail/Detail?PublicationID=P20190423025")</f>
        <v>https://www.airitibooks.com/Detail/Detail?PublicationID=P20190423025</v>
      </c>
    </row>
    <row r="1311" spans="1:8" ht="21" customHeight="1">
      <c r="A1311" s="4" t="s">
        <v>4065</v>
      </c>
      <c r="B1311" s="4" t="s">
        <v>4066</v>
      </c>
      <c r="C1311" s="4" t="s">
        <v>2053</v>
      </c>
      <c r="D1311" s="4" t="s">
        <v>4067</v>
      </c>
      <c r="E1311" s="4" t="s">
        <v>220</v>
      </c>
      <c r="F1311" s="4" t="s">
        <v>3177</v>
      </c>
      <c r="G1311" s="4" t="s">
        <v>1558</v>
      </c>
      <c r="H1311" s="5" t="str">
        <f>HYPERLINK("https://www.airitibooks.com/Detail/Detail?PublicationID=P20190423026", "https://www.airitibooks.com/Detail/Detail?PublicationID=P20190423026")</f>
        <v>https://www.airitibooks.com/Detail/Detail?PublicationID=P20190423026</v>
      </c>
    </row>
    <row r="1312" spans="1:8" ht="21" customHeight="1">
      <c r="A1312" s="4" t="s">
        <v>4068</v>
      </c>
      <c r="B1312" s="4" t="s">
        <v>4069</v>
      </c>
      <c r="C1312" s="4" t="s">
        <v>583</v>
      </c>
      <c r="D1312" s="4" t="s">
        <v>4070</v>
      </c>
      <c r="E1312" s="4" t="s">
        <v>220</v>
      </c>
      <c r="F1312" s="4" t="s">
        <v>3167</v>
      </c>
      <c r="G1312" s="4" t="s">
        <v>380</v>
      </c>
      <c r="H1312" s="5" t="str">
        <f>HYPERLINK("https://www.airitibooks.com/Detail/Detail?PublicationID=P20190425075", "https://www.airitibooks.com/Detail/Detail?PublicationID=P20190425075")</f>
        <v>https://www.airitibooks.com/Detail/Detail?PublicationID=P20190425075</v>
      </c>
    </row>
    <row r="1313" spans="1:8" ht="21" customHeight="1">
      <c r="A1313" s="4" t="s">
        <v>4071</v>
      </c>
      <c r="B1313" s="4" t="s">
        <v>4072</v>
      </c>
      <c r="C1313" s="4" t="s">
        <v>583</v>
      </c>
      <c r="D1313" s="4" t="s">
        <v>4073</v>
      </c>
      <c r="E1313" s="4" t="s">
        <v>220</v>
      </c>
      <c r="F1313" s="4" t="s">
        <v>3144</v>
      </c>
      <c r="G1313" s="4" t="s">
        <v>1798</v>
      </c>
      <c r="H1313" s="5" t="str">
        <f>HYPERLINK("https://www.airitibooks.com/Detail/Detail?PublicationID=P20190425112", "https://www.airitibooks.com/Detail/Detail?PublicationID=P20190425112")</f>
        <v>https://www.airitibooks.com/Detail/Detail?PublicationID=P20190425112</v>
      </c>
    </row>
    <row r="1314" spans="1:8" ht="21" customHeight="1">
      <c r="A1314" s="4" t="s">
        <v>4074</v>
      </c>
      <c r="B1314" s="4" t="s">
        <v>4075</v>
      </c>
      <c r="C1314" s="4" t="s">
        <v>590</v>
      </c>
      <c r="D1314" s="4" t="s">
        <v>4076</v>
      </c>
      <c r="E1314" s="4" t="s">
        <v>220</v>
      </c>
      <c r="F1314" s="4" t="s">
        <v>3153</v>
      </c>
      <c r="G1314" s="4" t="s">
        <v>3897</v>
      </c>
      <c r="H1314" s="5" t="str">
        <f>HYPERLINK("https://www.airitibooks.com/Detail/Detail?PublicationID=P20190425119", "https://www.airitibooks.com/Detail/Detail?PublicationID=P20190425119")</f>
        <v>https://www.airitibooks.com/Detail/Detail?PublicationID=P20190425119</v>
      </c>
    </row>
    <row r="1315" spans="1:8" ht="21" customHeight="1">
      <c r="A1315" s="4" t="s">
        <v>4077</v>
      </c>
      <c r="B1315" s="4" t="s">
        <v>4078</v>
      </c>
      <c r="C1315" s="4" t="s">
        <v>590</v>
      </c>
      <c r="D1315" s="4" t="s">
        <v>4079</v>
      </c>
      <c r="E1315" s="4" t="s">
        <v>220</v>
      </c>
      <c r="F1315" s="4" t="s">
        <v>3167</v>
      </c>
      <c r="G1315" s="4" t="s">
        <v>489</v>
      </c>
      <c r="H1315" s="5" t="str">
        <f>HYPERLINK("https://www.airitibooks.com/Detail/Detail?PublicationID=P20190425131", "https://www.airitibooks.com/Detail/Detail?PublicationID=P20190425131")</f>
        <v>https://www.airitibooks.com/Detail/Detail?PublicationID=P20190425131</v>
      </c>
    </row>
    <row r="1316" spans="1:8" ht="21" customHeight="1">
      <c r="A1316" s="4" t="s">
        <v>4080</v>
      </c>
      <c r="B1316" s="4" t="s">
        <v>4081</v>
      </c>
      <c r="C1316" s="4" t="s">
        <v>3147</v>
      </c>
      <c r="D1316" s="4" t="s">
        <v>4082</v>
      </c>
      <c r="E1316" s="4" t="s">
        <v>406</v>
      </c>
      <c r="F1316" s="4" t="s">
        <v>3200</v>
      </c>
      <c r="G1316" s="4" t="s">
        <v>154</v>
      </c>
      <c r="H1316" s="5" t="str">
        <f>HYPERLINK("https://www.airitibooks.com/Detail/Detail?PublicationID=P20190503004", "https://www.airitibooks.com/Detail/Detail?PublicationID=P20190503004")</f>
        <v>https://www.airitibooks.com/Detail/Detail?PublicationID=P20190503004</v>
      </c>
    </row>
    <row r="1317" spans="1:8" ht="21" customHeight="1">
      <c r="A1317" s="4" t="s">
        <v>4083</v>
      </c>
      <c r="B1317" s="4" t="s">
        <v>4084</v>
      </c>
      <c r="C1317" s="4" t="s">
        <v>3147</v>
      </c>
      <c r="D1317" s="4" t="s">
        <v>3785</v>
      </c>
      <c r="E1317" s="4" t="s">
        <v>406</v>
      </c>
      <c r="F1317" s="4" t="s">
        <v>3153</v>
      </c>
      <c r="G1317" s="4" t="s">
        <v>3897</v>
      </c>
      <c r="H1317" s="5" t="str">
        <f>HYPERLINK("https://www.airitibooks.com/Detail/Detail?PublicationID=P20190503005", "https://www.airitibooks.com/Detail/Detail?PublicationID=P20190503005")</f>
        <v>https://www.airitibooks.com/Detail/Detail?PublicationID=P20190503005</v>
      </c>
    </row>
    <row r="1318" spans="1:8" ht="21" customHeight="1">
      <c r="A1318" s="4" t="s">
        <v>4085</v>
      </c>
      <c r="B1318" s="4" t="s">
        <v>4086</v>
      </c>
      <c r="C1318" s="4" t="s">
        <v>3147</v>
      </c>
      <c r="D1318" s="4" t="s">
        <v>4087</v>
      </c>
      <c r="E1318" s="4" t="s">
        <v>406</v>
      </c>
      <c r="F1318" s="4" t="s">
        <v>3162</v>
      </c>
      <c r="G1318" s="4" t="s">
        <v>167</v>
      </c>
      <c r="H1318" s="5" t="str">
        <f>HYPERLINK("https://www.airitibooks.com/Detail/Detail?PublicationID=P20190503010", "https://www.airitibooks.com/Detail/Detail?PublicationID=P20190503010")</f>
        <v>https://www.airitibooks.com/Detail/Detail?PublicationID=P20190503010</v>
      </c>
    </row>
    <row r="1319" spans="1:8" ht="21" customHeight="1">
      <c r="A1319" s="4" t="s">
        <v>4088</v>
      </c>
      <c r="B1319" s="4" t="s">
        <v>4089</v>
      </c>
      <c r="C1319" s="4" t="s">
        <v>3147</v>
      </c>
      <c r="D1319" s="4" t="s">
        <v>3672</v>
      </c>
      <c r="E1319" s="4" t="s">
        <v>406</v>
      </c>
      <c r="F1319" s="4" t="s">
        <v>3144</v>
      </c>
      <c r="G1319" s="4" t="s">
        <v>171</v>
      </c>
      <c r="H1319" s="5" t="str">
        <f>HYPERLINK("https://www.airitibooks.com/Detail/Detail?PublicationID=P20190503012", "https://www.airitibooks.com/Detail/Detail?PublicationID=P20190503012")</f>
        <v>https://www.airitibooks.com/Detail/Detail?PublicationID=P20190503012</v>
      </c>
    </row>
    <row r="1320" spans="1:8" ht="21" customHeight="1">
      <c r="A1320" s="4" t="s">
        <v>4090</v>
      </c>
      <c r="B1320" s="4" t="s">
        <v>4091</v>
      </c>
      <c r="C1320" s="4" t="s">
        <v>583</v>
      </c>
      <c r="D1320" s="4" t="s">
        <v>4092</v>
      </c>
      <c r="E1320" s="4" t="s">
        <v>220</v>
      </c>
      <c r="F1320" s="4" t="s">
        <v>3172</v>
      </c>
      <c r="G1320" s="4" t="s">
        <v>858</v>
      </c>
      <c r="H1320" s="5" t="str">
        <f>HYPERLINK("https://www.airitibooks.com/Detail/Detail?PublicationID=P20190510135", "https://www.airitibooks.com/Detail/Detail?PublicationID=P20190510135")</f>
        <v>https://www.airitibooks.com/Detail/Detail?PublicationID=P20190510135</v>
      </c>
    </row>
    <row r="1321" spans="1:8" ht="21" customHeight="1">
      <c r="A1321" s="4" t="s">
        <v>4093</v>
      </c>
      <c r="B1321" s="4" t="s">
        <v>4094</v>
      </c>
      <c r="C1321" s="4" t="s">
        <v>583</v>
      </c>
      <c r="D1321" s="4" t="s">
        <v>4095</v>
      </c>
      <c r="E1321" s="4" t="s">
        <v>220</v>
      </c>
      <c r="F1321" s="4" t="s">
        <v>3200</v>
      </c>
      <c r="G1321" s="4" t="s">
        <v>154</v>
      </c>
      <c r="H1321" s="5" t="str">
        <f>HYPERLINK("https://www.airitibooks.com/Detail/Detail?PublicationID=P20190510140", "https://www.airitibooks.com/Detail/Detail?PublicationID=P20190510140")</f>
        <v>https://www.airitibooks.com/Detail/Detail?PublicationID=P20190510140</v>
      </c>
    </row>
    <row r="1322" spans="1:8" ht="21" customHeight="1">
      <c r="A1322" s="4" t="s">
        <v>4096</v>
      </c>
      <c r="B1322" s="4" t="s">
        <v>4097</v>
      </c>
      <c r="C1322" s="4" t="s">
        <v>590</v>
      </c>
      <c r="D1322" s="4" t="s">
        <v>4098</v>
      </c>
      <c r="E1322" s="4" t="s">
        <v>220</v>
      </c>
      <c r="F1322" s="4" t="s">
        <v>3144</v>
      </c>
      <c r="G1322" s="4" t="s">
        <v>171</v>
      </c>
      <c r="H1322" s="5" t="str">
        <f>HYPERLINK("https://www.airitibooks.com/Detail/Detail?PublicationID=P20190510147", "https://www.airitibooks.com/Detail/Detail?PublicationID=P20190510147")</f>
        <v>https://www.airitibooks.com/Detail/Detail?PublicationID=P20190510147</v>
      </c>
    </row>
    <row r="1323" spans="1:8" ht="21" customHeight="1">
      <c r="A1323" s="4" t="s">
        <v>4099</v>
      </c>
      <c r="B1323" s="4" t="s">
        <v>4100</v>
      </c>
      <c r="C1323" s="4" t="s">
        <v>3147</v>
      </c>
      <c r="D1323" s="4" t="s">
        <v>4101</v>
      </c>
      <c r="E1323" s="4" t="s">
        <v>406</v>
      </c>
      <c r="F1323" s="4" t="s">
        <v>3162</v>
      </c>
      <c r="G1323" s="4" t="s">
        <v>387</v>
      </c>
      <c r="H1323" s="5" t="str">
        <f>HYPERLINK("https://www.airitibooks.com/Detail/Detail?PublicationID=P20190517050", "https://www.airitibooks.com/Detail/Detail?PublicationID=P20190517050")</f>
        <v>https://www.airitibooks.com/Detail/Detail?PublicationID=P20190517050</v>
      </c>
    </row>
    <row r="1324" spans="1:8" ht="21" customHeight="1">
      <c r="A1324" s="4" t="s">
        <v>4102</v>
      </c>
      <c r="B1324" s="4" t="s">
        <v>4103</v>
      </c>
      <c r="C1324" s="4" t="s">
        <v>2225</v>
      </c>
      <c r="D1324" s="4" t="s">
        <v>4104</v>
      </c>
      <c r="E1324" s="4" t="s">
        <v>127</v>
      </c>
      <c r="F1324" s="4" t="s">
        <v>3177</v>
      </c>
      <c r="G1324" s="4" t="s">
        <v>235</v>
      </c>
      <c r="H1324" s="5" t="str">
        <f>HYPERLINK("https://www.airitibooks.com/Detail/Detail?PublicationID=P20190517074", "https://www.airitibooks.com/Detail/Detail?PublicationID=P20190517074")</f>
        <v>https://www.airitibooks.com/Detail/Detail?PublicationID=P20190517074</v>
      </c>
    </row>
    <row r="1325" spans="1:8" ht="21" customHeight="1">
      <c r="A1325" s="4" t="s">
        <v>4105</v>
      </c>
      <c r="B1325" s="4" t="s">
        <v>4106</v>
      </c>
      <c r="C1325" s="4" t="s">
        <v>2225</v>
      </c>
      <c r="D1325" s="4" t="s">
        <v>4107</v>
      </c>
      <c r="E1325" s="4" t="s">
        <v>2241</v>
      </c>
      <c r="F1325" s="4" t="s">
        <v>3144</v>
      </c>
      <c r="G1325" s="4" t="s">
        <v>806</v>
      </c>
      <c r="H1325" s="5" t="str">
        <f>HYPERLINK("https://www.airitibooks.com/Detail/Detail?PublicationID=P20190517079", "https://www.airitibooks.com/Detail/Detail?PublicationID=P20190517079")</f>
        <v>https://www.airitibooks.com/Detail/Detail?PublicationID=P20190517079</v>
      </c>
    </row>
    <row r="1326" spans="1:8" ht="21" customHeight="1">
      <c r="A1326" s="4" t="s">
        <v>4108</v>
      </c>
      <c r="B1326" s="4" t="s">
        <v>4109</v>
      </c>
      <c r="C1326" s="4" t="s">
        <v>2053</v>
      </c>
      <c r="D1326" s="4" t="s">
        <v>4110</v>
      </c>
      <c r="E1326" s="4" t="s">
        <v>220</v>
      </c>
      <c r="F1326" s="4" t="s">
        <v>3172</v>
      </c>
      <c r="G1326" s="4" t="s">
        <v>320</v>
      </c>
      <c r="H1326" s="5" t="str">
        <f>HYPERLINK("https://www.airitibooks.com/Detail/Detail?PublicationID=P20190521010", "https://www.airitibooks.com/Detail/Detail?PublicationID=P20190521010")</f>
        <v>https://www.airitibooks.com/Detail/Detail?PublicationID=P20190521010</v>
      </c>
    </row>
    <row r="1327" spans="1:8" ht="21" customHeight="1">
      <c r="A1327" s="4" t="s">
        <v>4111</v>
      </c>
      <c r="B1327" s="4" t="s">
        <v>4112</v>
      </c>
      <c r="C1327" s="4" t="s">
        <v>2053</v>
      </c>
      <c r="D1327" s="4" t="s">
        <v>4113</v>
      </c>
      <c r="E1327" s="4" t="s">
        <v>220</v>
      </c>
      <c r="F1327" s="4" t="s">
        <v>3162</v>
      </c>
      <c r="G1327" s="4" t="s">
        <v>159</v>
      </c>
      <c r="H1327" s="5" t="str">
        <f>HYPERLINK("https://www.airitibooks.com/Detail/Detail?PublicationID=P20190521014", "https://www.airitibooks.com/Detail/Detail?PublicationID=P20190521014")</f>
        <v>https://www.airitibooks.com/Detail/Detail?PublicationID=P20190521014</v>
      </c>
    </row>
    <row r="1328" spans="1:8" ht="21" customHeight="1">
      <c r="A1328" s="4" t="s">
        <v>4114</v>
      </c>
      <c r="B1328" s="4" t="s">
        <v>4115</v>
      </c>
      <c r="C1328" s="4" t="s">
        <v>2053</v>
      </c>
      <c r="D1328" s="4" t="s">
        <v>4116</v>
      </c>
      <c r="E1328" s="4" t="s">
        <v>220</v>
      </c>
      <c r="F1328" s="4" t="s">
        <v>3172</v>
      </c>
      <c r="G1328" s="4" t="s">
        <v>338</v>
      </c>
      <c r="H1328" s="5" t="str">
        <f>HYPERLINK("https://www.airitibooks.com/Detail/Detail?PublicationID=P20190521032", "https://www.airitibooks.com/Detail/Detail?PublicationID=P20190521032")</f>
        <v>https://www.airitibooks.com/Detail/Detail?PublicationID=P20190521032</v>
      </c>
    </row>
    <row r="1329" spans="1:8" ht="21" customHeight="1">
      <c r="A1329" s="4" t="s">
        <v>4117</v>
      </c>
      <c r="B1329" s="4" t="s">
        <v>4118</v>
      </c>
      <c r="C1329" s="4" t="s">
        <v>2053</v>
      </c>
      <c r="D1329" s="4" t="s">
        <v>4119</v>
      </c>
      <c r="E1329" s="4" t="s">
        <v>127</v>
      </c>
      <c r="F1329" s="4" t="s">
        <v>3153</v>
      </c>
      <c r="G1329" s="4" t="s">
        <v>394</v>
      </c>
      <c r="H1329" s="5" t="str">
        <f>HYPERLINK("https://www.airitibooks.com/Detail/Detail?PublicationID=P20190523134", "https://www.airitibooks.com/Detail/Detail?PublicationID=P20190523134")</f>
        <v>https://www.airitibooks.com/Detail/Detail?PublicationID=P20190523134</v>
      </c>
    </row>
    <row r="1330" spans="1:8" ht="21" customHeight="1">
      <c r="A1330" s="4" t="s">
        <v>4120</v>
      </c>
      <c r="B1330" s="4" t="s">
        <v>4121</v>
      </c>
      <c r="C1330" s="4" t="s">
        <v>2053</v>
      </c>
      <c r="D1330" s="4" t="s">
        <v>4122</v>
      </c>
      <c r="E1330" s="4" t="s">
        <v>127</v>
      </c>
      <c r="F1330" s="4" t="s">
        <v>3144</v>
      </c>
      <c r="G1330" s="4" t="s">
        <v>994</v>
      </c>
      <c r="H1330" s="5" t="str">
        <f>HYPERLINK("https://www.airitibooks.com/Detail/Detail?PublicationID=P20190523135", "https://www.airitibooks.com/Detail/Detail?PublicationID=P20190523135")</f>
        <v>https://www.airitibooks.com/Detail/Detail?PublicationID=P20190523135</v>
      </c>
    </row>
    <row r="1331" spans="1:8" ht="21" customHeight="1">
      <c r="A1331" s="4" t="s">
        <v>4123</v>
      </c>
      <c r="B1331" s="4" t="s">
        <v>4124</v>
      </c>
      <c r="C1331" s="4" t="s">
        <v>658</v>
      </c>
      <c r="D1331" s="4" t="s">
        <v>4125</v>
      </c>
      <c r="E1331" s="4" t="s">
        <v>220</v>
      </c>
      <c r="F1331" s="4" t="s">
        <v>3144</v>
      </c>
      <c r="G1331" s="4" t="s">
        <v>4126</v>
      </c>
      <c r="H1331" s="5" t="str">
        <f>HYPERLINK("https://www.airitibooks.com/Detail/Detail?PublicationID=P20190531016", "https://www.airitibooks.com/Detail/Detail?PublicationID=P20190531016")</f>
        <v>https://www.airitibooks.com/Detail/Detail?PublicationID=P20190531016</v>
      </c>
    </row>
    <row r="1332" spans="1:8" ht="21" customHeight="1">
      <c r="A1332" s="4" t="s">
        <v>4127</v>
      </c>
      <c r="B1332" s="4" t="s">
        <v>4128</v>
      </c>
      <c r="C1332" s="4" t="s">
        <v>658</v>
      </c>
      <c r="D1332" s="4" t="s">
        <v>4129</v>
      </c>
      <c r="E1332" s="4" t="s">
        <v>127</v>
      </c>
      <c r="F1332" s="4" t="s">
        <v>3200</v>
      </c>
      <c r="G1332" s="4" t="s">
        <v>154</v>
      </c>
      <c r="H1332" s="5" t="str">
        <f>HYPERLINK("https://www.airitibooks.com/Detail/Detail?PublicationID=P20190531020", "https://www.airitibooks.com/Detail/Detail?PublicationID=P20190531020")</f>
        <v>https://www.airitibooks.com/Detail/Detail?PublicationID=P20190531020</v>
      </c>
    </row>
    <row r="1333" spans="1:8" ht="21" customHeight="1">
      <c r="A1333" s="4" t="s">
        <v>4130</v>
      </c>
      <c r="B1333" s="4" t="s">
        <v>4131</v>
      </c>
      <c r="C1333" s="4" t="s">
        <v>271</v>
      </c>
      <c r="D1333" s="4" t="s">
        <v>848</v>
      </c>
      <c r="E1333" s="4" t="s">
        <v>220</v>
      </c>
      <c r="F1333" s="4" t="s">
        <v>3200</v>
      </c>
      <c r="G1333" s="4" t="s">
        <v>154</v>
      </c>
      <c r="H1333" s="5" t="str">
        <f>HYPERLINK("https://www.airitibooks.com/Detail/Detail?PublicationID=P20190531032", "https://www.airitibooks.com/Detail/Detail?PublicationID=P20190531032")</f>
        <v>https://www.airitibooks.com/Detail/Detail?PublicationID=P20190531032</v>
      </c>
    </row>
    <row r="1334" spans="1:8" ht="21" customHeight="1">
      <c r="A1334" s="4" t="s">
        <v>4132</v>
      </c>
      <c r="B1334" s="4" t="s">
        <v>4133</v>
      </c>
      <c r="C1334" s="4" t="s">
        <v>3147</v>
      </c>
      <c r="D1334" s="4" t="s">
        <v>4134</v>
      </c>
      <c r="E1334" s="4" t="s">
        <v>406</v>
      </c>
      <c r="F1334" s="4" t="s">
        <v>3172</v>
      </c>
      <c r="G1334" s="4" t="s">
        <v>1139</v>
      </c>
      <c r="H1334" s="5" t="str">
        <f>HYPERLINK("https://www.airitibooks.com/Detail/Detail?PublicationID=P20190606012", "https://www.airitibooks.com/Detail/Detail?PublicationID=P20190606012")</f>
        <v>https://www.airitibooks.com/Detail/Detail?PublicationID=P20190606012</v>
      </c>
    </row>
    <row r="1335" spans="1:8" ht="21" customHeight="1">
      <c r="A1335" s="4" t="s">
        <v>4135</v>
      </c>
      <c r="B1335" s="4" t="s">
        <v>4136</v>
      </c>
      <c r="C1335" s="4" t="s">
        <v>453</v>
      </c>
      <c r="D1335" s="4" t="s">
        <v>4137</v>
      </c>
      <c r="E1335" s="4" t="s">
        <v>127</v>
      </c>
      <c r="F1335" s="4" t="s">
        <v>3162</v>
      </c>
      <c r="G1335" s="4" t="s">
        <v>1979</v>
      </c>
      <c r="H1335" s="5" t="str">
        <f>HYPERLINK("https://www.airitibooks.com/Detail/Detail?PublicationID=P20190606024", "https://www.airitibooks.com/Detail/Detail?PublicationID=P20190606024")</f>
        <v>https://www.airitibooks.com/Detail/Detail?PublicationID=P20190606024</v>
      </c>
    </row>
    <row r="1336" spans="1:8" ht="21" customHeight="1">
      <c r="A1336" s="4" t="s">
        <v>4138</v>
      </c>
      <c r="B1336" s="4" t="s">
        <v>4139</v>
      </c>
      <c r="C1336" s="4" t="s">
        <v>453</v>
      </c>
      <c r="D1336" s="4" t="s">
        <v>4140</v>
      </c>
      <c r="E1336" s="4" t="s">
        <v>406</v>
      </c>
      <c r="F1336" s="4" t="s">
        <v>3162</v>
      </c>
      <c r="G1336" s="4" t="s">
        <v>387</v>
      </c>
      <c r="H1336" s="5" t="str">
        <f>HYPERLINK("https://www.airitibooks.com/Detail/Detail?PublicationID=P20190606031", "https://www.airitibooks.com/Detail/Detail?PublicationID=P20190606031")</f>
        <v>https://www.airitibooks.com/Detail/Detail?PublicationID=P20190606031</v>
      </c>
    </row>
    <row r="1337" spans="1:8" ht="21" customHeight="1">
      <c r="A1337" s="4" t="s">
        <v>4141</v>
      </c>
      <c r="B1337" s="4" t="s">
        <v>4142</v>
      </c>
      <c r="C1337" s="4" t="s">
        <v>666</v>
      </c>
      <c r="D1337" s="4" t="s">
        <v>43</v>
      </c>
      <c r="E1337" s="4" t="s">
        <v>406</v>
      </c>
      <c r="F1337" s="4" t="s">
        <v>3167</v>
      </c>
      <c r="G1337" s="4" t="s">
        <v>264</v>
      </c>
      <c r="H1337" s="5" t="str">
        <f>HYPERLINK("https://www.airitibooks.com/Detail/Detail?PublicationID=P20190606174", "https://www.airitibooks.com/Detail/Detail?PublicationID=P20190606174")</f>
        <v>https://www.airitibooks.com/Detail/Detail?PublicationID=P20190606174</v>
      </c>
    </row>
    <row r="1338" spans="1:8" ht="21" customHeight="1">
      <c r="A1338" s="4" t="s">
        <v>4143</v>
      </c>
      <c r="B1338" s="4" t="s">
        <v>4144</v>
      </c>
      <c r="C1338" s="4" t="s">
        <v>558</v>
      </c>
      <c r="D1338" s="4" t="s">
        <v>4145</v>
      </c>
      <c r="E1338" s="4" t="s">
        <v>220</v>
      </c>
      <c r="F1338" s="4" t="s">
        <v>3172</v>
      </c>
      <c r="G1338" s="4" t="s">
        <v>858</v>
      </c>
      <c r="H1338" s="5" t="str">
        <f>HYPERLINK("https://www.airitibooks.com/Detail/Detail?PublicationID=P20190606184", "https://www.airitibooks.com/Detail/Detail?PublicationID=P20190606184")</f>
        <v>https://www.airitibooks.com/Detail/Detail?PublicationID=P20190606184</v>
      </c>
    </row>
    <row r="1339" spans="1:8" ht="21" customHeight="1">
      <c r="A1339" s="4" t="s">
        <v>4146</v>
      </c>
      <c r="B1339" s="4" t="s">
        <v>4147</v>
      </c>
      <c r="C1339" s="4" t="s">
        <v>4148</v>
      </c>
      <c r="D1339" s="4" t="s">
        <v>4149</v>
      </c>
      <c r="E1339" s="4" t="s">
        <v>220</v>
      </c>
      <c r="F1339" s="4" t="s">
        <v>3200</v>
      </c>
      <c r="G1339" s="4" t="s">
        <v>154</v>
      </c>
      <c r="H1339" s="5" t="str">
        <f>HYPERLINK("https://www.airitibooks.com/Detail/Detail?PublicationID=P20190606208", "https://www.airitibooks.com/Detail/Detail?PublicationID=P20190606208")</f>
        <v>https://www.airitibooks.com/Detail/Detail?PublicationID=P20190606208</v>
      </c>
    </row>
    <row r="1340" spans="1:8" ht="21" customHeight="1">
      <c r="A1340" s="4" t="s">
        <v>4150</v>
      </c>
      <c r="B1340" s="4" t="s">
        <v>4151</v>
      </c>
      <c r="C1340" s="4" t="s">
        <v>715</v>
      </c>
      <c r="D1340" s="4" t="s">
        <v>4152</v>
      </c>
      <c r="E1340" s="4" t="s">
        <v>2241</v>
      </c>
      <c r="F1340" s="4" t="s">
        <v>3172</v>
      </c>
      <c r="G1340" s="4" t="s">
        <v>134</v>
      </c>
      <c r="H1340" s="5" t="str">
        <f>HYPERLINK("https://www.airitibooks.com/Detail/Detail?PublicationID=P20190614063", "https://www.airitibooks.com/Detail/Detail?PublicationID=P20190614063")</f>
        <v>https://www.airitibooks.com/Detail/Detail?PublicationID=P20190614063</v>
      </c>
    </row>
    <row r="1341" spans="1:8" ht="21" customHeight="1">
      <c r="A1341" s="4" t="s">
        <v>4153</v>
      </c>
      <c r="B1341" s="4" t="s">
        <v>4154</v>
      </c>
      <c r="C1341" s="4" t="s">
        <v>275</v>
      </c>
      <c r="D1341" s="4" t="s">
        <v>4155</v>
      </c>
      <c r="E1341" s="4" t="s">
        <v>406</v>
      </c>
      <c r="F1341" s="4" t="s">
        <v>3144</v>
      </c>
      <c r="G1341" s="4" t="s">
        <v>171</v>
      </c>
      <c r="H1341" s="5" t="str">
        <f>HYPERLINK("https://www.airitibooks.com/Detail/Detail?PublicationID=P20190614195", "https://www.airitibooks.com/Detail/Detail?PublicationID=P20190614195")</f>
        <v>https://www.airitibooks.com/Detail/Detail?PublicationID=P20190614195</v>
      </c>
    </row>
    <row r="1342" spans="1:8" ht="21" customHeight="1">
      <c r="A1342" s="4" t="s">
        <v>4156</v>
      </c>
      <c r="B1342" s="4" t="s">
        <v>4157</v>
      </c>
      <c r="C1342" s="4" t="s">
        <v>583</v>
      </c>
      <c r="D1342" s="4" t="s">
        <v>4158</v>
      </c>
      <c r="E1342" s="4" t="s">
        <v>220</v>
      </c>
      <c r="F1342" s="4" t="s">
        <v>3144</v>
      </c>
      <c r="G1342" s="4" t="s">
        <v>3149</v>
      </c>
      <c r="H1342" s="5" t="str">
        <f>HYPERLINK("https://www.airitibooks.com/Detail/Detail?PublicationID=P20190614237", "https://www.airitibooks.com/Detail/Detail?PublicationID=P20190614237")</f>
        <v>https://www.airitibooks.com/Detail/Detail?PublicationID=P20190614237</v>
      </c>
    </row>
    <row r="1343" spans="1:8" ht="21" customHeight="1">
      <c r="A1343" s="4" t="s">
        <v>4159</v>
      </c>
      <c r="B1343" s="4" t="s">
        <v>4160</v>
      </c>
      <c r="C1343" s="4" t="s">
        <v>1930</v>
      </c>
      <c r="D1343" s="4" t="s">
        <v>4161</v>
      </c>
      <c r="E1343" s="4" t="s">
        <v>220</v>
      </c>
      <c r="F1343" s="4" t="s">
        <v>3167</v>
      </c>
      <c r="G1343" s="4" t="s">
        <v>842</v>
      </c>
      <c r="H1343" s="5" t="str">
        <f>HYPERLINK("https://www.airitibooks.com/Detail/Detail?PublicationID=P20190620017", "https://www.airitibooks.com/Detail/Detail?PublicationID=P20190620017")</f>
        <v>https://www.airitibooks.com/Detail/Detail?PublicationID=P20190620017</v>
      </c>
    </row>
    <row r="1344" spans="1:8" ht="21" customHeight="1">
      <c r="A1344" s="4" t="s">
        <v>4162</v>
      </c>
      <c r="B1344" s="4" t="s">
        <v>4163</v>
      </c>
      <c r="C1344" s="4" t="s">
        <v>3142</v>
      </c>
      <c r="D1344" s="4" t="s">
        <v>4164</v>
      </c>
      <c r="E1344" s="4" t="s">
        <v>127</v>
      </c>
      <c r="F1344" s="4" t="s">
        <v>3162</v>
      </c>
      <c r="G1344" s="4" t="s">
        <v>580</v>
      </c>
      <c r="H1344" s="5" t="str">
        <f>HYPERLINK("https://www.airitibooks.com/Detail/Detail?PublicationID=P20190620104", "https://www.airitibooks.com/Detail/Detail?PublicationID=P20190620104")</f>
        <v>https://www.airitibooks.com/Detail/Detail?PublicationID=P20190620104</v>
      </c>
    </row>
    <row r="1345" spans="1:8" ht="21" customHeight="1">
      <c r="A1345" s="4" t="s">
        <v>4165</v>
      </c>
      <c r="B1345" s="4" t="s">
        <v>4166</v>
      </c>
      <c r="C1345" s="4" t="s">
        <v>3142</v>
      </c>
      <c r="D1345" s="4" t="s">
        <v>4164</v>
      </c>
      <c r="E1345" s="4" t="s">
        <v>220</v>
      </c>
      <c r="F1345" s="4" t="s">
        <v>3162</v>
      </c>
      <c r="G1345" s="4" t="s">
        <v>580</v>
      </c>
      <c r="H1345" s="5" t="str">
        <f>HYPERLINK("https://www.airitibooks.com/Detail/Detail?PublicationID=P20190620105", "https://www.airitibooks.com/Detail/Detail?PublicationID=P20190620105")</f>
        <v>https://www.airitibooks.com/Detail/Detail?PublicationID=P20190620105</v>
      </c>
    </row>
    <row r="1346" spans="1:8" ht="21" customHeight="1">
      <c r="A1346" s="4" t="s">
        <v>4167</v>
      </c>
      <c r="B1346" s="4" t="s">
        <v>4168</v>
      </c>
      <c r="C1346" s="4" t="s">
        <v>3142</v>
      </c>
      <c r="D1346" s="4" t="s">
        <v>4164</v>
      </c>
      <c r="E1346" s="4" t="s">
        <v>220</v>
      </c>
      <c r="F1346" s="4" t="s">
        <v>3162</v>
      </c>
      <c r="G1346" s="4" t="s">
        <v>580</v>
      </c>
      <c r="H1346" s="5" t="str">
        <f>HYPERLINK("https://www.airitibooks.com/Detail/Detail?PublicationID=P20190620106", "https://www.airitibooks.com/Detail/Detail?PublicationID=P20190620106")</f>
        <v>https://www.airitibooks.com/Detail/Detail?PublicationID=P20190620106</v>
      </c>
    </row>
    <row r="1347" spans="1:8" ht="21" customHeight="1">
      <c r="A1347" s="4" t="s">
        <v>4169</v>
      </c>
      <c r="B1347" s="4" t="s">
        <v>4170</v>
      </c>
      <c r="C1347" s="4" t="s">
        <v>3142</v>
      </c>
      <c r="D1347" s="4" t="s">
        <v>4164</v>
      </c>
      <c r="E1347" s="4" t="s">
        <v>220</v>
      </c>
      <c r="F1347" s="4" t="s">
        <v>3162</v>
      </c>
      <c r="G1347" s="4" t="s">
        <v>580</v>
      </c>
      <c r="H1347" s="5" t="str">
        <f>HYPERLINK("https://www.airitibooks.com/Detail/Detail?PublicationID=P20190620107", "https://www.airitibooks.com/Detail/Detail?PublicationID=P20190620107")</f>
        <v>https://www.airitibooks.com/Detail/Detail?PublicationID=P20190620107</v>
      </c>
    </row>
    <row r="1348" spans="1:8" ht="21" customHeight="1">
      <c r="A1348" s="4" t="s">
        <v>4171</v>
      </c>
      <c r="B1348" s="4" t="s">
        <v>4172</v>
      </c>
      <c r="C1348" s="4" t="s">
        <v>3147</v>
      </c>
      <c r="D1348" s="4" t="s">
        <v>4173</v>
      </c>
      <c r="E1348" s="4" t="s">
        <v>406</v>
      </c>
      <c r="F1348" s="4" t="s">
        <v>3189</v>
      </c>
      <c r="G1348" s="4" t="s">
        <v>3502</v>
      </c>
      <c r="H1348" s="5" t="str">
        <f>HYPERLINK("https://www.airitibooks.com/Detail/Detail?PublicationID=P20190705010", "https://www.airitibooks.com/Detail/Detail?PublicationID=P20190705010")</f>
        <v>https://www.airitibooks.com/Detail/Detail?PublicationID=P20190705010</v>
      </c>
    </row>
    <row r="1349" spans="1:8" ht="21" customHeight="1">
      <c r="A1349" s="4" t="s">
        <v>4174</v>
      </c>
      <c r="B1349" s="4" t="s">
        <v>4175</v>
      </c>
      <c r="C1349" s="4" t="s">
        <v>3147</v>
      </c>
      <c r="D1349" s="4" t="s">
        <v>4176</v>
      </c>
      <c r="E1349" s="4" t="s">
        <v>406</v>
      </c>
      <c r="F1349" s="4" t="s">
        <v>3167</v>
      </c>
      <c r="G1349" s="4" t="s">
        <v>380</v>
      </c>
      <c r="H1349" s="5" t="str">
        <f>HYPERLINK("https://www.airitibooks.com/Detail/Detail?PublicationID=P20190705011", "https://www.airitibooks.com/Detail/Detail?PublicationID=P20190705011")</f>
        <v>https://www.airitibooks.com/Detail/Detail?PublicationID=P20190705011</v>
      </c>
    </row>
    <row r="1350" spans="1:8" ht="21" customHeight="1">
      <c r="A1350" s="4" t="s">
        <v>4177</v>
      </c>
      <c r="B1350" s="4" t="s">
        <v>4178</v>
      </c>
      <c r="C1350" s="4" t="s">
        <v>583</v>
      </c>
      <c r="D1350" s="4" t="s">
        <v>4179</v>
      </c>
      <c r="E1350" s="4" t="s">
        <v>406</v>
      </c>
      <c r="F1350" s="4" t="s">
        <v>3144</v>
      </c>
      <c r="G1350" s="4" t="s">
        <v>3149</v>
      </c>
      <c r="H1350" s="5" t="str">
        <f>HYPERLINK("https://www.airitibooks.com/Detail/Detail?PublicationID=P20190705076", "https://www.airitibooks.com/Detail/Detail?PublicationID=P20190705076")</f>
        <v>https://www.airitibooks.com/Detail/Detail?PublicationID=P20190705076</v>
      </c>
    </row>
    <row r="1351" spans="1:8" ht="21" customHeight="1">
      <c r="A1351" s="4" t="s">
        <v>4180</v>
      </c>
      <c r="B1351" s="4" t="s">
        <v>4181</v>
      </c>
      <c r="C1351" s="4" t="s">
        <v>4148</v>
      </c>
      <c r="D1351" s="4" t="s">
        <v>4182</v>
      </c>
      <c r="E1351" s="4" t="s">
        <v>220</v>
      </c>
      <c r="F1351" s="4" t="s">
        <v>3144</v>
      </c>
      <c r="G1351" s="4" t="s">
        <v>3149</v>
      </c>
      <c r="H1351" s="5" t="str">
        <f>HYPERLINK("https://www.airitibooks.com/Detail/Detail?PublicationID=P20190718070", "https://www.airitibooks.com/Detail/Detail?PublicationID=P20190718070")</f>
        <v>https://www.airitibooks.com/Detail/Detail?PublicationID=P20190718070</v>
      </c>
    </row>
    <row r="1352" spans="1:8" ht="21" customHeight="1">
      <c r="A1352" s="4" t="s">
        <v>4183</v>
      </c>
      <c r="B1352" s="4" t="s">
        <v>4184</v>
      </c>
      <c r="C1352" s="4" t="s">
        <v>4148</v>
      </c>
      <c r="D1352" s="4" t="s">
        <v>69</v>
      </c>
      <c r="E1352" s="4" t="s">
        <v>220</v>
      </c>
      <c r="F1352" s="4" t="s">
        <v>3144</v>
      </c>
      <c r="G1352" s="4" t="s">
        <v>3149</v>
      </c>
      <c r="H1352" s="5" t="str">
        <f>HYPERLINK("https://www.airitibooks.com/Detail/Detail?PublicationID=P20190718071", "https://www.airitibooks.com/Detail/Detail?PublicationID=P20190718071")</f>
        <v>https://www.airitibooks.com/Detail/Detail?PublicationID=P20190718071</v>
      </c>
    </row>
    <row r="1353" spans="1:8" ht="21" customHeight="1">
      <c r="A1353" s="4" t="s">
        <v>4185</v>
      </c>
      <c r="B1353" s="4" t="s">
        <v>4186</v>
      </c>
      <c r="C1353" s="4" t="s">
        <v>8</v>
      </c>
      <c r="D1353" s="4" t="s">
        <v>4187</v>
      </c>
      <c r="E1353" s="4" t="s">
        <v>406</v>
      </c>
      <c r="F1353" s="4" t="s">
        <v>3144</v>
      </c>
      <c r="G1353" s="4" t="s">
        <v>3149</v>
      </c>
      <c r="H1353" s="5" t="str">
        <f>HYPERLINK("https://www.airitibooks.com/Detail/Detail?PublicationID=P20190723001", "https://www.airitibooks.com/Detail/Detail?PublicationID=P20190723001")</f>
        <v>https://www.airitibooks.com/Detail/Detail?PublicationID=P20190723001</v>
      </c>
    </row>
    <row r="1354" spans="1:8" ht="21" customHeight="1">
      <c r="A1354" s="4" t="s">
        <v>4188</v>
      </c>
      <c r="B1354" s="4" t="s">
        <v>4189</v>
      </c>
      <c r="C1354" s="4" t="s">
        <v>3147</v>
      </c>
      <c r="D1354" s="4" t="s">
        <v>4190</v>
      </c>
      <c r="E1354" s="4" t="s">
        <v>406</v>
      </c>
      <c r="F1354" s="4" t="s">
        <v>3144</v>
      </c>
      <c r="G1354" s="4" t="s">
        <v>3149</v>
      </c>
      <c r="H1354" s="5" t="str">
        <f>HYPERLINK("https://www.airitibooks.com/Detail/Detail?PublicationID=P20190816029", "https://www.airitibooks.com/Detail/Detail?PublicationID=P20190816029")</f>
        <v>https://www.airitibooks.com/Detail/Detail?PublicationID=P20190816029</v>
      </c>
    </row>
    <row r="1355" spans="1:8" ht="21" customHeight="1">
      <c r="A1355" s="4" t="s">
        <v>4191</v>
      </c>
      <c r="B1355" s="4" t="s">
        <v>4192</v>
      </c>
      <c r="C1355" s="4" t="s">
        <v>3147</v>
      </c>
      <c r="D1355" s="4" t="s">
        <v>4193</v>
      </c>
      <c r="E1355" s="4" t="s">
        <v>406</v>
      </c>
      <c r="F1355" s="4" t="s">
        <v>3189</v>
      </c>
      <c r="G1355" s="4" t="s">
        <v>3502</v>
      </c>
      <c r="H1355" s="5" t="str">
        <f>HYPERLINK("https://www.airitibooks.com/Detail/Detail?PublicationID=P20190816030", "https://www.airitibooks.com/Detail/Detail?PublicationID=P20190816030")</f>
        <v>https://www.airitibooks.com/Detail/Detail?PublicationID=P20190816030</v>
      </c>
    </row>
    <row r="1356" spans="1:8" ht="21" customHeight="1">
      <c r="A1356" s="4" t="s">
        <v>4194</v>
      </c>
      <c r="B1356" s="4" t="s">
        <v>4195</v>
      </c>
      <c r="C1356" s="4" t="s">
        <v>3147</v>
      </c>
      <c r="D1356" s="4" t="s">
        <v>4196</v>
      </c>
      <c r="E1356" s="4" t="s">
        <v>406</v>
      </c>
      <c r="F1356" s="4" t="s">
        <v>3162</v>
      </c>
      <c r="G1356" s="4" t="s">
        <v>387</v>
      </c>
      <c r="H1356" s="5" t="str">
        <f>HYPERLINK("https://www.airitibooks.com/Detail/Detail?PublicationID=P20190816031", "https://www.airitibooks.com/Detail/Detail?PublicationID=P20190816031")</f>
        <v>https://www.airitibooks.com/Detail/Detail?PublicationID=P20190816031</v>
      </c>
    </row>
    <row r="1357" spans="1:8" ht="21" customHeight="1">
      <c r="A1357" s="4" t="s">
        <v>4197</v>
      </c>
      <c r="B1357" s="4" t="s">
        <v>4198</v>
      </c>
      <c r="C1357" s="4" t="s">
        <v>3147</v>
      </c>
      <c r="D1357" s="4" t="s">
        <v>4199</v>
      </c>
      <c r="E1357" s="4" t="s">
        <v>406</v>
      </c>
      <c r="F1357" s="4" t="s">
        <v>3167</v>
      </c>
      <c r="G1357" s="4" t="s">
        <v>380</v>
      </c>
      <c r="H1357" s="5" t="str">
        <f>HYPERLINK("https://www.airitibooks.com/Detail/Detail?PublicationID=P20190816032", "https://www.airitibooks.com/Detail/Detail?PublicationID=P20190816032")</f>
        <v>https://www.airitibooks.com/Detail/Detail?PublicationID=P20190816032</v>
      </c>
    </row>
    <row r="1358" spans="1:8" ht="21" customHeight="1">
      <c r="A1358" s="4" t="s">
        <v>4200</v>
      </c>
      <c r="B1358" s="4" t="s">
        <v>4201</v>
      </c>
      <c r="C1358" s="4" t="s">
        <v>3147</v>
      </c>
      <c r="D1358" s="4" t="s">
        <v>4202</v>
      </c>
      <c r="E1358" s="4" t="s">
        <v>406</v>
      </c>
      <c r="F1358" s="4" t="s">
        <v>3167</v>
      </c>
      <c r="G1358" s="4" t="s">
        <v>380</v>
      </c>
      <c r="H1358" s="5" t="str">
        <f>HYPERLINK("https://www.airitibooks.com/Detail/Detail?PublicationID=P20190816033", "https://www.airitibooks.com/Detail/Detail?PublicationID=P20190816033")</f>
        <v>https://www.airitibooks.com/Detail/Detail?PublicationID=P20190816033</v>
      </c>
    </row>
    <row r="1359" spans="1:8" ht="21" customHeight="1">
      <c r="A1359" s="4" t="s">
        <v>4203</v>
      </c>
      <c r="B1359" s="4" t="s">
        <v>4204</v>
      </c>
      <c r="C1359" s="4" t="s">
        <v>3147</v>
      </c>
      <c r="D1359" s="4" t="s">
        <v>4205</v>
      </c>
      <c r="E1359" s="4" t="s">
        <v>406</v>
      </c>
      <c r="F1359" s="4" t="s">
        <v>3144</v>
      </c>
      <c r="G1359" s="4" t="s">
        <v>3149</v>
      </c>
      <c r="H1359" s="5" t="str">
        <f>HYPERLINK("https://www.airitibooks.com/Detail/Detail?PublicationID=P20190816035", "https://www.airitibooks.com/Detail/Detail?PublicationID=P20190816035")</f>
        <v>https://www.airitibooks.com/Detail/Detail?PublicationID=P20190816035</v>
      </c>
    </row>
    <row r="1360" spans="1:8" ht="21" customHeight="1">
      <c r="A1360" s="4" t="s">
        <v>4206</v>
      </c>
      <c r="B1360" s="4" t="s">
        <v>4207</v>
      </c>
      <c r="C1360" s="4" t="s">
        <v>3147</v>
      </c>
      <c r="D1360" s="4" t="s">
        <v>4208</v>
      </c>
      <c r="E1360" s="4" t="s">
        <v>406</v>
      </c>
      <c r="F1360" s="4" t="s">
        <v>3167</v>
      </c>
      <c r="G1360" s="4" t="s">
        <v>227</v>
      </c>
      <c r="H1360" s="5" t="str">
        <f>HYPERLINK("https://www.airitibooks.com/Detail/Detail?PublicationID=P20190816036", "https://www.airitibooks.com/Detail/Detail?PublicationID=P20190816036")</f>
        <v>https://www.airitibooks.com/Detail/Detail?PublicationID=P20190816036</v>
      </c>
    </row>
    <row r="1361" spans="1:8" ht="21" customHeight="1">
      <c r="A1361" s="4" t="s">
        <v>4209</v>
      </c>
      <c r="B1361" s="4" t="s">
        <v>4210</v>
      </c>
      <c r="C1361" s="4" t="s">
        <v>3147</v>
      </c>
      <c r="D1361" s="4" t="s">
        <v>4211</v>
      </c>
      <c r="E1361" s="4" t="s">
        <v>406</v>
      </c>
      <c r="F1361" s="4" t="s">
        <v>3144</v>
      </c>
      <c r="G1361" s="4" t="s">
        <v>171</v>
      </c>
      <c r="H1361" s="5" t="str">
        <f>HYPERLINK("https://www.airitibooks.com/Detail/Detail?PublicationID=P20190816037", "https://www.airitibooks.com/Detail/Detail?PublicationID=P20190816037")</f>
        <v>https://www.airitibooks.com/Detail/Detail?PublicationID=P20190816037</v>
      </c>
    </row>
    <row r="1362" spans="1:8" ht="21" customHeight="1">
      <c r="A1362" s="4" t="s">
        <v>4212</v>
      </c>
      <c r="B1362" s="4" t="s">
        <v>4213</v>
      </c>
      <c r="C1362" s="4" t="s">
        <v>3147</v>
      </c>
      <c r="D1362" s="4" t="s">
        <v>4214</v>
      </c>
      <c r="E1362" s="4" t="s">
        <v>406</v>
      </c>
      <c r="F1362" s="4" t="s">
        <v>176</v>
      </c>
      <c r="G1362" s="4" t="s">
        <v>3801</v>
      </c>
      <c r="H1362" s="5" t="str">
        <f>HYPERLINK("https://www.airitibooks.com/Detail/Detail?PublicationID=P20190816039", "https://www.airitibooks.com/Detail/Detail?PublicationID=P20190816039")</f>
        <v>https://www.airitibooks.com/Detail/Detail?PublicationID=P20190816039</v>
      </c>
    </row>
    <row r="1363" spans="1:8" ht="21" customHeight="1">
      <c r="A1363" s="4" t="s">
        <v>4215</v>
      </c>
      <c r="B1363" s="4" t="s">
        <v>4216</v>
      </c>
      <c r="C1363" s="4" t="s">
        <v>3147</v>
      </c>
      <c r="D1363" s="4" t="s">
        <v>4217</v>
      </c>
      <c r="E1363" s="4" t="s">
        <v>406</v>
      </c>
      <c r="F1363" s="4" t="s">
        <v>3172</v>
      </c>
      <c r="G1363" s="4" t="s">
        <v>133</v>
      </c>
      <c r="H1363" s="5" t="str">
        <f>HYPERLINK("https://www.airitibooks.com/Detail/Detail?PublicationID=P20190816040", "https://www.airitibooks.com/Detail/Detail?PublicationID=P20190816040")</f>
        <v>https://www.airitibooks.com/Detail/Detail?PublicationID=P20190816040</v>
      </c>
    </row>
    <row r="1364" spans="1:8" ht="21" customHeight="1">
      <c r="A1364" s="4" t="s">
        <v>4218</v>
      </c>
      <c r="B1364" s="4" t="s">
        <v>4219</v>
      </c>
      <c r="C1364" s="4" t="s">
        <v>3147</v>
      </c>
      <c r="D1364" s="4" t="s">
        <v>4217</v>
      </c>
      <c r="E1364" s="4" t="s">
        <v>406</v>
      </c>
      <c r="F1364" s="4" t="s">
        <v>3172</v>
      </c>
      <c r="G1364" s="4" t="s">
        <v>133</v>
      </c>
      <c r="H1364" s="5" t="str">
        <f>HYPERLINK("https://www.airitibooks.com/Detail/Detail?PublicationID=P20190816041", "https://www.airitibooks.com/Detail/Detail?PublicationID=P20190816041")</f>
        <v>https://www.airitibooks.com/Detail/Detail?PublicationID=P20190816041</v>
      </c>
    </row>
    <row r="1365" spans="1:8" ht="21" customHeight="1">
      <c r="A1365" s="4" t="s">
        <v>4220</v>
      </c>
      <c r="B1365" s="4" t="s">
        <v>4221</v>
      </c>
      <c r="C1365" s="4" t="s">
        <v>275</v>
      </c>
      <c r="D1365" s="4" t="s">
        <v>4222</v>
      </c>
      <c r="E1365" s="4" t="s">
        <v>406</v>
      </c>
      <c r="F1365" s="4" t="s">
        <v>3200</v>
      </c>
      <c r="G1365" s="4" t="s">
        <v>2329</v>
      </c>
      <c r="H1365" s="5" t="str">
        <f>HYPERLINK("https://www.airitibooks.com/Detail/Detail?PublicationID=P20190816098", "https://www.airitibooks.com/Detail/Detail?PublicationID=P20190816098")</f>
        <v>https://www.airitibooks.com/Detail/Detail?PublicationID=P20190816098</v>
      </c>
    </row>
    <row r="1366" spans="1:8" ht="21" customHeight="1">
      <c r="A1366" s="4" t="s">
        <v>4223</v>
      </c>
      <c r="B1366" s="4" t="s">
        <v>4224</v>
      </c>
      <c r="C1366" s="4" t="s">
        <v>275</v>
      </c>
      <c r="D1366" s="4" t="s">
        <v>70</v>
      </c>
      <c r="E1366" s="4" t="s">
        <v>406</v>
      </c>
      <c r="F1366" s="4" t="s">
        <v>3162</v>
      </c>
      <c r="G1366" s="4" t="s">
        <v>325</v>
      </c>
      <c r="H1366" s="5" t="str">
        <f>HYPERLINK("https://www.airitibooks.com/Detail/Detail?PublicationID=P20190816099", "https://www.airitibooks.com/Detail/Detail?PublicationID=P20190816099")</f>
        <v>https://www.airitibooks.com/Detail/Detail?PublicationID=P20190816099</v>
      </c>
    </row>
    <row r="1367" spans="1:8" ht="21" customHeight="1">
      <c r="A1367" s="4" t="s">
        <v>4225</v>
      </c>
      <c r="B1367" s="4" t="s">
        <v>4226</v>
      </c>
      <c r="C1367" s="4" t="s">
        <v>1629</v>
      </c>
      <c r="D1367" s="4" t="s">
        <v>3675</v>
      </c>
      <c r="E1367" s="4" t="s">
        <v>406</v>
      </c>
      <c r="F1367" s="4" t="s">
        <v>3144</v>
      </c>
      <c r="G1367" s="4" t="s">
        <v>171</v>
      </c>
      <c r="H1367" s="5" t="str">
        <f>HYPERLINK("https://www.airitibooks.com/Detail/Detail?PublicationID=P20190816270", "https://www.airitibooks.com/Detail/Detail?PublicationID=P20190816270")</f>
        <v>https://www.airitibooks.com/Detail/Detail?PublicationID=P20190816270</v>
      </c>
    </row>
    <row r="1368" spans="1:8" ht="21" customHeight="1">
      <c r="A1368" s="4" t="s">
        <v>4227</v>
      </c>
      <c r="B1368" s="4" t="s">
        <v>4228</v>
      </c>
      <c r="C1368" s="4" t="s">
        <v>4229</v>
      </c>
      <c r="D1368" s="4" t="s">
        <v>4230</v>
      </c>
      <c r="E1368" s="4" t="s">
        <v>406</v>
      </c>
      <c r="F1368" s="4" t="s">
        <v>3177</v>
      </c>
      <c r="G1368" s="4" t="s">
        <v>362</v>
      </c>
      <c r="H1368" s="5" t="str">
        <f>HYPERLINK("https://www.airitibooks.com/Detail/Detail?PublicationID=P20190816274", "https://www.airitibooks.com/Detail/Detail?PublicationID=P20190816274")</f>
        <v>https://www.airitibooks.com/Detail/Detail?PublicationID=P20190816274</v>
      </c>
    </row>
    <row r="1369" spans="1:8" ht="21" customHeight="1">
      <c r="A1369" s="4" t="s">
        <v>4231</v>
      </c>
      <c r="B1369" s="4" t="s">
        <v>4232</v>
      </c>
      <c r="C1369" s="4" t="s">
        <v>3274</v>
      </c>
      <c r="D1369" s="4" t="s">
        <v>3275</v>
      </c>
      <c r="E1369" s="4" t="s">
        <v>406</v>
      </c>
      <c r="F1369" s="4" t="s">
        <v>3144</v>
      </c>
      <c r="G1369" s="4" t="s">
        <v>216</v>
      </c>
      <c r="H1369" s="5" t="str">
        <f>HYPERLINK("https://www.airitibooks.com/Detail/Detail?PublicationID=P20190830253", "https://www.airitibooks.com/Detail/Detail?PublicationID=P20190830253")</f>
        <v>https://www.airitibooks.com/Detail/Detail?PublicationID=P20190830253</v>
      </c>
    </row>
    <row r="1370" spans="1:8" ht="21" customHeight="1">
      <c r="A1370" s="4" t="s">
        <v>4233</v>
      </c>
      <c r="B1370" s="4" t="s">
        <v>4234</v>
      </c>
      <c r="C1370" s="4" t="s">
        <v>439</v>
      </c>
      <c r="D1370" s="4" t="s">
        <v>4235</v>
      </c>
      <c r="E1370" s="4" t="s">
        <v>2241</v>
      </c>
      <c r="F1370" s="4" t="s">
        <v>3144</v>
      </c>
      <c r="G1370" s="4" t="s">
        <v>216</v>
      </c>
      <c r="H1370" s="5" t="str">
        <f>HYPERLINK("https://www.airitibooks.com/Detail/Detail?PublicationID=P20190905005", "https://www.airitibooks.com/Detail/Detail?PublicationID=P20190905005")</f>
        <v>https://www.airitibooks.com/Detail/Detail?PublicationID=P20190905005</v>
      </c>
    </row>
    <row r="1371" spans="1:8" ht="21" customHeight="1">
      <c r="A1371" s="4" t="s">
        <v>4236</v>
      </c>
      <c r="B1371" s="4" t="s">
        <v>4237</v>
      </c>
      <c r="C1371" s="4" t="s">
        <v>3147</v>
      </c>
      <c r="D1371" s="4" t="s">
        <v>4238</v>
      </c>
      <c r="E1371" s="4" t="s">
        <v>406</v>
      </c>
      <c r="F1371" s="4" t="s">
        <v>3200</v>
      </c>
      <c r="G1371" s="4" t="s">
        <v>182</v>
      </c>
      <c r="H1371" s="5" t="str">
        <f>HYPERLINK("https://www.airitibooks.com/Detail/Detail?PublicationID=P20190905010", "https://www.airitibooks.com/Detail/Detail?PublicationID=P20190905010")</f>
        <v>https://www.airitibooks.com/Detail/Detail?PublicationID=P20190905010</v>
      </c>
    </row>
    <row r="1372" spans="1:8" ht="21" customHeight="1">
      <c r="A1372" s="4" t="s">
        <v>4239</v>
      </c>
      <c r="B1372" s="4" t="s">
        <v>4240</v>
      </c>
      <c r="C1372" s="4" t="s">
        <v>3147</v>
      </c>
      <c r="D1372" s="4" t="s">
        <v>4241</v>
      </c>
      <c r="E1372" s="4" t="s">
        <v>406</v>
      </c>
      <c r="F1372" s="4" t="s">
        <v>3144</v>
      </c>
      <c r="G1372" s="4" t="s">
        <v>171</v>
      </c>
      <c r="H1372" s="5" t="str">
        <f>HYPERLINK("https://www.airitibooks.com/Detail/Detail?PublicationID=P20190905012", "https://www.airitibooks.com/Detail/Detail?PublicationID=P20190905012")</f>
        <v>https://www.airitibooks.com/Detail/Detail?PublicationID=P20190905012</v>
      </c>
    </row>
    <row r="1373" spans="1:8" ht="21" customHeight="1">
      <c r="A1373" s="4" t="s">
        <v>4242</v>
      </c>
      <c r="B1373" s="4" t="s">
        <v>4243</v>
      </c>
      <c r="C1373" s="4" t="s">
        <v>3147</v>
      </c>
      <c r="D1373" s="4" t="s">
        <v>4244</v>
      </c>
      <c r="E1373" s="4" t="s">
        <v>406</v>
      </c>
      <c r="F1373" s="4" t="s">
        <v>3189</v>
      </c>
      <c r="G1373" s="4" t="s">
        <v>4245</v>
      </c>
      <c r="H1373" s="5" t="str">
        <f>HYPERLINK("https://www.airitibooks.com/Detail/Detail?PublicationID=P20190905014", "https://www.airitibooks.com/Detail/Detail?PublicationID=P20190905014")</f>
        <v>https://www.airitibooks.com/Detail/Detail?PublicationID=P20190905014</v>
      </c>
    </row>
    <row r="1374" spans="1:8" ht="21" customHeight="1">
      <c r="A1374" s="4" t="s">
        <v>4246</v>
      </c>
      <c r="B1374" s="4" t="s">
        <v>4247</v>
      </c>
      <c r="C1374" s="4" t="s">
        <v>3147</v>
      </c>
      <c r="D1374" s="4" t="s">
        <v>4248</v>
      </c>
      <c r="E1374" s="4" t="s">
        <v>406</v>
      </c>
      <c r="F1374" s="4" t="s">
        <v>3167</v>
      </c>
      <c r="G1374" s="4" t="s">
        <v>380</v>
      </c>
      <c r="H1374" s="5" t="str">
        <f>HYPERLINK("https://www.airitibooks.com/Detail/Detail?PublicationID=P20190905015", "https://www.airitibooks.com/Detail/Detail?PublicationID=P20190905015")</f>
        <v>https://www.airitibooks.com/Detail/Detail?PublicationID=P20190905015</v>
      </c>
    </row>
    <row r="1375" spans="1:8" ht="21" customHeight="1">
      <c r="A1375" s="4" t="s">
        <v>4249</v>
      </c>
      <c r="B1375" s="4" t="s">
        <v>4250</v>
      </c>
      <c r="C1375" s="4" t="s">
        <v>3147</v>
      </c>
      <c r="D1375" s="4" t="s">
        <v>4251</v>
      </c>
      <c r="E1375" s="4" t="s">
        <v>406</v>
      </c>
      <c r="F1375" s="4" t="s">
        <v>3144</v>
      </c>
      <c r="G1375" s="4" t="s">
        <v>3149</v>
      </c>
      <c r="H1375" s="5" t="str">
        <f>HYPERLINK("https://www.airitibooks.com/Detail/Detail?PublicationID=P20190905018", "https://www.airitibooks.com/Detail/Detail?PublicationID=P20190905018")</f>
        <v>https://www.airitibooks.com/Detail/Detail?PublicationID=P20190905018</v>
      </c>
    </row>
    <row r="1376" spans="1:8" ht="21" customHeight="1">
      <c r="A1376" s="4" t="s">
        <v>4252</v>
      </c>
      <c r="B1376" s="4" t="s">
        <v>4253</v>
      </c>
      <c r="C1376" s="4" t="s">
        <v>3147</v>
      </c>
      <c r="D1376" s="4" t="s">
        <v>4254</v>
      </c>
      <c r="E1376" s="4" t="s">
        <v>406</v>
      </c>
      <c r="F1376" s="4" t="s">
        <v>3200</v>
      </c>
      <c r="G1376" s="4" t="s">
        <v>154</v>
      </c>
      <c r="H1376" s="5" t="str">
        <f>HYPERLINK("https://www.airitibooks.com/Detail/Detail?PublicationID=P20190905020", "https://www.airitibooks.com/Detail/Detail?PublicationID=P20190905020")</f>
        <v>https://www.airitibooks.com/Detail/Detail?PublicationID=P20190905020</v>
      </c>
    </row>
    <row r="1377" spans="1:8" ht="21" customHeight="1">
      <c r="A1377" s="4" t="s">
        <v>4255</v>
      </c>
      <c r="B1377" s="4" t="s">
        <v>4256</v>
      </c>
      <c r="C1377" s="4" t="s">
        <v>3147</v>
      </c>
      <c r="D1377" s="4" t="s">
        <v>4257</v>
      </c>
      <c r="E1377" s="4" t="s">
        <v>406</v>
      </c>
      <c r="F1377" s="4" t="s">
        <v>3167</v>
      </c>
      <c r="G1377" s="4" t="s">
        <v>380</v>
      </c>
      <c r="H1377" s="5" t="str">
        <f>HYPERLINK("https://www.airitibooks.com/Detail/Detail?PublicationID=P20190905023", "https://www.airitibooks.com/Detail/Detail?PublicationID=P20190905023")</f>
        <v>https://www.airitibooks.com/Detail/Detail?PublicationID=P20190905023</v>
      </c>
    </row>
    <row r="1378" spans="1:8" ht="21" customHeight="1">
      <c r="A1378" s="4" t="s">
        <v>4258</v>
      </c>
      <c r="B1378" s="4" t="s">
        <v>4259</v>
      </c>
      <c r="C1378" s="4" t="s">
        <v>1629</v>
      </c>
      <c r="D1378" s="4" t="s">
        <v>4260</v>
      </c>
      <c r="E1378" s="4" t="s">
        <v>406</v>
      </c>
      <c r="F1378" s="4" t="s">
        <v>3172</v>
      </c>
      <c r="G1378" s="4" t="s">
        <v>338</v>
      </c>
      <c r="H1378" s="5" t="str">
        <f>HYPERLINK("https://www.airitibooks.com/Detail/Detail?PublicationID=P20190905091", "https://www.airitibooks.com/Detail/Detail?PublicationID=P20190905091")</f>
        <v>https://www.airitibooks.com/Detail/Detail?PublicationID=P20190905091</v>
      </c>
    </row>
    <row r="1379" spans="1:8" ht="21" customHeight="1">
      <c r="A1379" s="4" t="s">
        <v>4261</v>
      </c>
      <c r="B1379" s="4" t="s">
        <v>4262</v>
      </c>
      <c r="C1379" s="4" t="s">
        <v>4263</v>
      </c>
      <c r="D1379" s="4" t="s">
        <v>4264</v>
      </c>
      <c r="E1379" s="4" t="s">
        <v>406</v>
      </c>
      <c r="F1379" s="4" t="s">
        <v>3162</v>
      </c>
      <c r="G1379" s="4" t="s">
        <v>167</v>
      </c>
      <c r="H1379" s="5" t="str">
        <f>HYPERLINK("https://www.airitibooks.com/Detail/Detail?PublicationID=P20190905092", "https://www.airitibooks.com/Detail/Detail?PublicationID=P20190905092")</f>
        <v>https://www.airitibooks.com/Detail/Detail?PublicationID=P20190905092</v>
      </c>
    </row>
    <row r="1380" spans="1:8" ht="21" customHeight="1">
      <c r="A1380" s="4" t="s">
        <v>4265</v>
      </c>
      <c r="B1380" s="4" t="s">
        <v>4266</v>
      </c>
      <c r="C1380" s="4" t="s">
        <v>4267</v>
      </c>
      <c r="D1380" s="4" t="s">
        <v>4268</v>
      </c>
      <c r="E1380" s="4" t="s">
        <v>406</v>
      </c>
      <c r="F1380" s="4" t="s">
        <v>3200</v>
      </c>
      <c r="G1380" s="4" t="s">
        <v>182</v>
      </c>
      <c r="H1380" s="5" t="str">
        <f>HYPERLINK("https://www.airitibooks.com/Detail/Detail?PublicationID=P20190920019", "https://www.airitibooks.com/Detail/Detail?PublicationID=P20190920019")</f>
        <v>https://www.airitibooks.com/Detail/Detail?PublicationID=P20190920019</v>
      </c>
    </row>
    <row r="1381" spans="1:8" ht="21" customHeight="1">
      <c r="A1381" s="4" t="s">
        <v>4269</v>
      </c>
      <c r="B1381" s="4" t="s">
        <v>4270</v>
      </c>
      <c r="C1381" s="4" t="s">
        <v>3147</v>
      </c>
      <c r="D1381" s="4" t="s">
        <v>4271</v>
      </c>
      <c r="E1381" s="4" t="s">
        <v>406</v>
      </c>
      <c r="F1381" s="4" t="s">
        <v>3167</v>
      </c>
      <c r="G1381" s="4" t="s">
        <v>227</v>
      </c>
      <c r="H1381" s="5" t="str">
        <f>HYPERLINK("https://www.airitibooks.com/Detail/Detail?PublicationID=P20190920026", "https://www.airitibooks.com/Detail/Detail?PublicationID=P20190920026")</f>
        <v>https://www.airitibooks.com/Detail/Detail?PublicationID=P20190920026</v>
      </c>
    </row>
    <row r="1382" spans="1:8" ht="21" customHeight="1">
      <c r="A1382" s="4" t="s">
        <v>4272</v>
      </c>
      <c r="B1382" s="4" t="s">
        <v>4273</v>
      </c>
      <c r="C1382" s="4" t="s">
        <v>3147</v>
      </c>
      <c r="D1382" s="4" t="s">
        <v>4274</v>
      </c>
      <c r="E1382" s="4" t="s">
        <v>406</v>
      </c>
      <c r="F1382" s="4" t="s">
        <v>3172</v>
      </c>
      <c r="G1382" s="4" t="s">
        <v>4275</v>
      </c>
      <c r="H1382" s="5" t="str">
        <f>HYPERLINK("https://www.airitibooks.com/Detail/Detail?PublicationID=P20190920029", "https://www.airitibooks.com/Detail/Detail?PublicationID=P20190920029")</f>
        <v>https://www.airitibooks.com/Detail/Detail?PublicationID=P20190920029</v>
      </c>
    </row>
    <row r="1383" spans="1:8" ht="21" customHeight="1">
      <c r="A1383" s="4" t="s">
        <v>4276</v>
      </c>
      <c r="B1383" s="4" t="s">
        <v>4277</v>
      </c>
      <c r="C1383" s="4" t="s">
        <v>1629</v>
      </c>
      <c r="D1383" s="4" t="s">
        <v>4278</v>
      </c>
      <c r="E1383" s="4" t="s">
        <v>406</v>
      </c>
      <c r="F1383" s="4" t="s">
        <v>3144</v>
      </c>
      <c r="G1383" s="4" t="s">
        <v>3149</v>
      </c>
      <c r="H1383" s="5" t="str">
        <f>HYPERLINK("https://www.airitibooks.com/Detail/Detail?PublicationID=P20190920202", "https://www.airitibooks.com/Detail/Detail?PublicationID=P20190920202")</f>
        <v>https://www.airitibooks.com/Detail/Detail?PublicationID=P20190920202</v>
      </c>
    </row>
    <row r="1384" spans="1:8" ht="21" customHeight="1">
      <c r="A1384" s="4" t="s">
        <v>4279</v>
      </c>
      <c r="B1384" s="4" t="s">
        <v>4280</v>
      </c>
      <c r="C1384" s="4" t="s">
        <v>4263</v>
      </c>
      <c r="D1384" s="4" t="s">
        <v>4281</v>
      </c>
      <c r="E1384" s="4" t="s">
        <v>406</v>
      </c>
      <c r="F1384" s="4" t="s">
        <v>3162</v>
      </c>
      <c r="G1384" s="4" t="s">
        <v>1979</v>
      </c>
      <c r="H1384" s="5" t="str">
        <f>HYPERLINK("https://www.airitibooks.com/Detail/Detail?PublicationID=P20190920203", "https://www.airitibooks.com/Detail/Detail?PublicationID=P20190920203")</f>
        <v>https://www.airitibooks.com/Detail/Detail?PublicationID=P20190920203</v>
      </c>
    </row>
    <row r="1385" spans="1:8" ht="21" customHeight="1">
      <c r="A1385" s="4" t="s">
        <v>4282</v>
      </c>
      <c r="B1385" s="4" t="s">
        <v>4283</v>
      </c>
      <c r="C1385" s="4" t="s">
        <v>1629</v>
      </c>
      <c r="D1385" s="4" t="s">
        <v>4284</v>
      </c>
      <c r="E1385" s="4" t="s">
        <v>406</v>
      </c>
      <c r="F1385" s="4" t="s">
        <v>3144</v>
      </c>
      <c r="G1385" s="4" t="s">
        <v>171</v>
      </c>
      <c r="H1385" s="5" t="str">
        <f>HYPERLINK("https://www.airitibooks.com/Detail/Detail?PublicationID=P20190920204", "https://www.airitibooks.com/Detail/Detail?PublicationID=P20190920204")</f>
        <v>https://www.airitibooks.com/Detail/Detail?PublicationID=P20190920204</v>
      </c>
    </row>
    <row r="1386" spans="1:8" ht="21" customHeight="1">
      <c r="A1386" s="4" t="s">
        <v>4285</v>
      </c>
      <c r="B1386" s="4" t="s">
        <v>4286</v>
      </c>
      <c r="C1386" s="4" t="s">
        <v>3350</v>
      </c>
      <c r="D1386" s="4" t="s">
        <v>4287</v>
      </c>
      <c r="E1386" s="4" t="s">
        <v>406</v>
      </c>
      <c r="F1386" s="4" t="s">
        <v>3144</v>
      </c>
      <c r="G1386" s="4" t="s">
        <v>3149</v>
      </c>
      <c r="H1386" s="5" t="str">
        <f>HYPERLINK("https://www.airitibooks.com/Detail/Detail?PublicationID=P20190920234", "https://www.airitibooks.com/Detail/Detail?PublicationID=P20190920234")</f>
        <v>https://www.airitibooks.com/Detail/Detail?PublicationID=P20190920234</v>
      </c>
    </row>
    <row r="1387" spans="1:8" ht="21" customHeight="1">
      <c r="A1387" s="4" t="s">
        <v>4288</v>
      </c>
      <c r="B1387" s="4" t="s">
        <v>4289</v>
      </c>
      <c r="C1387" s="4" t="s">
        <v>1192</v>
      </c>
      <c r="D1387" s="4" t="s">
        <v>4290</v>
      </c>
      <c r="E1387" s="4" t="s">
        <v>406</v>
      </c>
      <c r="F1387" s="4" t="s">
        <v>3172</v>
      </c>
      <c r="G1387" s="4" t="s">
        <v>858</v>
      </c>
      <c r="H1387" s="5" t="str">
        <f>HYPERLINK("https://www.airitibooks.com/Detail/Detail?PublicationID=P20190927211", "https://www.airitibooks.com/Detail/Detail?PublicationID=P20190927211")</f>
        <v>https://www.airitibooks.com/Detail/Detail?PublicationID=P20190927211</v>
      </c>
    </row>
    <row r="1388" spans="1:8" ht="21" customHeight="1">
      <c r="A1388" s="4" t="s">
        <v>4291</v>
      </c>
      <c r="B1388" s="4" t="s">
        <v>4292</v>
      </c>
      <c r="C1388" s="4" t="s">
        <v>3147</v>
      </c>
      <c r="D1388" s="4" t="s">
        <v>4293</v>
      </c>
      <c r="E1388" s="4" t="s">
        <v>406</v>
      </c>
      <c r="F1388" s="4" t="s">
        <v>3167</v>
      </c>
      <c r="G1388" s="4" t="s">
        <v>227</v>
      </c>
      <c r="H1388" s="5" t="str">
        <f>HYPERLINK("https://www.airitibooks.com/Detail/Detail?PublicationID=P20190927217", "https://www.airitibooks.com/Detail/Detail?PublicationID=P20190927217")</f>
        <v>https://www.airitibooks.com/Detail/Detail?PublicationID=P20190927217</v>
      </c>
    </row>
    <row r="1389" spans="1:8" ht="21" customHeight="1">
      <c r="A1389" s="4" t="s">
        <v>4294</v>
      </c>
      <c r="B1389" s="4" t="s">
        <v>4295</v>
      </c>
      <c r="C1389" s="4" t="s">
        <v>3147</v>
      </c>
      <c r="D1389" s="4" t="s">
        <v>4296</v>
      </c>
      <c r="E1389" s="4" t="s">
        <v>406</v>
      </c>
      <c r="F1389" s="4" t="s">
        <v>3200</v>
      </c>
      <c r="G1389" s="4" t="s">
        <v>154</v>
      </c>
      <c r="H1389" s="5" t="str">
        <f>HYPERLINK("https://www.airitibooks.com/Detail/Detail?PublicationID=P20190927219", "https://www.airitibooks.com/Detail/Detail?PublicationID=P20190927219")</f>
        <v>https://www.airitibooks.com/Detail/Detail?PublicationID=P20190927219</v>
      </c>
    </row>
    <row r="1390" spans="1:8" ht="21" customHeight="1">
      <c r="A1390" s="4" t="s">
        <v>4297</v>
      </c>
      <c r="B1390" s="4" t="s">
        <v>4298</v>
      </c>
      <c r="C1390" s="4" t="s">
        <v>3147</v>
      </c>
      <c r="D1390" s="4" t="s">
        <v>4299</v>
      </c>
      <c r="E1390" s="4" t="s">
        <v>406</v>
      </c>
      <c r="F1390" s="4" t="s">
        <v>3162</v>
      </c>
      <c r="G1390" s="4" t="s">
        <v>387</v>
      </c>
      <c r="H1390" s="5" t="str">
        <f>HYPERLINK("https://www.airitibooks.com/Detail/Detail?PublicationID=P20190927220", "https://www.airitibooks.com/Detail/Detail?PublicationID=P20190927220")</f>
        <v>https://www.airitibooks.com/Detail/Detail?PublicationID=P20190927220</v>
      </c>
    </row>
    <row r="1391" spans="1:8" ht="21" customHeight="1">
      <c r="A1391" s="4" t="s">
        <v>4300</v>
      </c>
      <c r="B1391" s="4" t="s">
        <v>4301</v>
      </c>
      <c r="C1391" s="4" t="s">
        <v>45</v>
      </c>
      <c r="D1391" s="4" t="s">
        <v>4302</v>
      </c>
      <c r="E1391" s="4" t="s">
        <v>406</v>
      </c>
      <c r="F1391" s="4" t="s">
        <v>3189</v>
      </c>
      <c r="G1391" s="4" t="s">
        <v>1076</v>
      </c>
      <c r="H1391" s="5" t="str">
        <f>HYPERLINK("https://www.airitibooks.com/Detail/Detail?PublicationID=P20190927272", "https://www.airitibooks.com/Detail/Detail?PublicationID=P20190927272")</f>
        <v>https://www.airitibooks.com/Detail/Detail?PublicationID=P20190927272</v>
      </c>
    </row>
    <row r="1392" spans="1:8" ht="21" customHeight="1">
      <c r="A1392" s="4" t="s">
        <v>4303</v>
      </c>
      <c r="B1392" s="4" t="s">
        <v>4304</v>
      </c>
      <c r="C1392" s="4" t="s">
        <v>45</v>
      </c>
      <c r="D1392" s="4" t="s">
        <v>4305</v>
      </c>
      <c r="E1392" s="4" t="s">
        <v>406</v>
      </c>
      <c r="F1392" s="4" t="s">
        <v>3189</v>
      </c>
      <c r="G1392" s="4" t="s">
        <v>1076</v>
      </c>
      <c r="H1392" s="5" t="str">
        <f>HYPERLINK("https://www.airitibooks.com/Detail/Detail?PublicationID=P20190927273", "https://www.airitibooks.com/Detail/Detail?PublicationID=P20190927273")</f>
        <v>https://www.airitibooks.com/Detail/Detail?PublicationID=P20190927273</v>
      </c>
    </row>
    <row r="1393" spans="1:8" ht="21" customHeight="1">
      <c r="A1393" s="4" t="s">
        <v>4306</v>
      </c>
      <c r="B1393" s="4" t="s">
        <v>4307</v>
      </c>
      <c r="C1393" s="4" t="s">
        <v>45</v>
      </c>
      <c r="D1393" s="4" t="s">
        <v>4308</v>
      </c>
      <c r="E1393" s="4" t="s">
        <v>406</v>
      </c>
      <c r="F1393" s="4" t="s">
        <v>3189</v>
      </c>
      <c r="G1393" s="4" t="s">
        <v>1076</v>
      </c>
      <c r="H1393" s="5" t="str">
        <f>HYPERLINK("https://www.airitibooks.com/Detail/Detail?PublicationID=P20190927274", "https://www.airitibooks.com/Detail/Detail?PublicationID=P20190927274")</f>
        <v>https://www.airitibooks.com/Detail/Detail?PublicationID=P20190927274</v>
      </c>
    </row>
    <row r="1394" spans="1:8" ht="21" customHeight="1">
      <c r="A1394" s="4" t="s">
        <v>4309</v>
      </c>
      <c r="B1394" s="4" t="s">
        <v>4310</v>
      </c>
      <c r="C1394" s="4" t="s">
        <v>45</v>
      </c>
      <c r="D1394" s="4" t="s">
        <v>4311</v>
      </c>
      <c r="E1394" s="4" t="s">
        <v>406</v>
      </c>
      <c r="F1394" s="4" t="s">
        <v>3162</v>
      </c>
      <c r="G1394" s="4" t="s">
        <v>580</v>
      </c>
      <c r="H1394" s="5" t="str">
        <f>HYPERLINK("https://www.airitibooks.com/Detail/Detail?PublicationID=P20190927277", "https://www.airitibooks.com/Detail/Detail?PublicationID=P20190927277")</f>
        <v>https://www.airitibooks.com/Detail/Detail?PublicationID=P20190927277</v>
      </c>
    </row>
    <row r="1395" spans="1:8" ht="21" customHeight="1">
      <c r="A1395" s="4" t="s">
        <v>4312</v>
      </c>
      <c r="B1395" s="4" t="s">
        <v>4313</v>
      </c>
      <c r="C1395" s="4" t="s">
        <v>3350</v>
      </c>
      <c r="D1395" s="4" t="s">
        <v>4314</v>
      </c>
      <c r="E1395" s="4" t="s">
        <v>406</v>
      </c>
      <c r="F1395" s="4" t="s">
        <v>3172</v>
      </c>
      <c r="G1395" s="4" t="s">
        <v>221</v>
      </c>
      <c r="H1395" s="5" t="str">
        <f>HYPERLINK("https://www.airitibooks.com/Detail/Detail?PublicationID=P20190927352", "https://www.airitibooks.com/Detail/Detail?PublicationID=P20190927352")</f>
        <v>https://www.airitibooks.com/Detail/Detail?PublicationID=P20190927352</v>
      </c>
    </row>
    <row r="1396" spans="1:8" ht="21" customHeight="1">
      <c r="A1396" s="4" t="s">
        <v>4315</v>
      </c>
      <c r="B1396" s="4" t="s">
        <v>4316</v>
      </c>
      <c r="C1396" s="4" t="s">
        <v>3350</v>
      </c>
      <c r="D1396" s="4" t="s">
        <v>4317</v>
      </c>
      <c r="E1396" s="4" t="s">
        <v>220</v>
      </c>
      <c r="F1396" s="4" t="s">
        <v>3172</v>
      </c>
      <c r="G1396" s="4" t="s">
        <v>221</v>
      </c>
      <c r="H1396" s="5" t="str">
        <f>HYPERLINK("https://www.airitibooks.com/Detail/Detail?PublicationID=P20190927371", "https://www.airitibooks.com/Detail/Detail?PublicationID=P20190927371")</f>
        <v>https://www.airitibooks.com/Detail/Detail?PublicationID=P20190927371</v>
      </c>
    </row>
    <row r="1397" spans="1:8" ht="21" customHeight="1">
      <c r="A1397" s="4" t="s">
        <v>4318</v>
      </c>
      <c r="B1397" s="4" t="s">
        <v>4319</v>
      </c>
      <c r="C1397" s="4" t="s">
        <v>3350</v>
      </c>
      <c r="D1397" s="4" t="s">
        <v>4317</v>
      </c>
      <c r="E1397" s="4" t="s">
        <v>220</v>
      </c>
      <c r="F1397" s="4" t="s">
        <v>3172</v>
      </c>
      <c r="G1397" s="4" t="s">
        <v>221</v>
      </c>
      <c r="H1397" s="5" t="str">
        <f>HYPERLINK("https://www.airitibooks.com/Detail/Detail?PublicationID=P20190927372", "https://www.airitibooks.com/Detail/Detail?PublicationID=P20190927372")</f>
        <v>https://www.airitibooks.com/Detail/Detail?PublicationID=P20190927372</v>
      </c>
    </row>
    <row r="1398" spans="1:8" ht="21" customHeight="1">
      <c r="A1398" s="4" t="s">
        <v>4320</v>
      </c>
      <c r="B1398" s="4" t="s">
        <v>4321</v>
      </c>
      <c r="C1398" s="4" t="s">
        <v>3350</v>
      </c>
      <c r="D1398" s="4" t="s">
        <v>4317</v>
      </c>
      <c r="E1398" s="4" t="s">
        <v>220</v>
      </c>
      <c r="F1398" s="4" t="s">
        <v>3172</v>
      </c>
      <c r="G1398" s="4" t="s">
        <v>221</v>
      </c>
      <c r="H1398" s="5" t="str">
        <f>HYPERLINK("https://www.airitibooks.com/Detail/Detail?PublicationID=P20190927373", "https://www.airitibooks.com/Detail/Detail?PublicationID=P20190927373")</f>
        <v>https://www.airitibooks.com/Detail/Detail?PublicationID=P20190927373</v>
      </c>
    </row>
    <row r="1399" spans="1:8" ht="21" customHeight="1">
      <c r="A1399" s="4" t="s">
        <v>4322</v>
      </c>
      <c r="B1399" s="4" t="s">
        <v>4323</v>
      </c>
      <c r="C1399" s="4" t="s">
        <v>3350</v>
      </c>
      <c r="D1399" s="4" t="s">
        <v>4317</v>
      </c>
      <c r="E1399" s="4" t="s">
        <v>220</v>
      </c>
      <c r="F1399" s="4" t="s">
        <v>3172</v>
      </c>
      <c r="G1399" s="4" t="s">
        <v>221</v>
      </c>
      <c r="H1399" s="5" t="str">
        <f>HYPERLINK("https://www.airitibooks.com/Detail/Detail?PublicationID=P20190927374", "https://www.airitibooks.com/Detail/Detail?PublicationID=P20190927374")</f>
        <v>https://www.airitibooks.com/Detail/Detail?PublicationID=P20190927374</v>
      </c>
    </row>
    <row r="1400" spans="1:8" ht="21" customHeight="1">
      <c r="A1400" s="4" t="s">
        <v>4324</v>
      </c>
      <c r="B1400" s="4" t="s">
        <v>4325</v>
      </c>
      <c r="C1400" s="4" t="s">
        <v>3350</v>
      </c>
      <c r="D1400" s="4" t="s">
        <v>4317</v>
      </c>
      <c r="E1400" s="4" t="s">
        <v>220</v>
      </c>
      <c r="F1400" s="4" t="s">
        <v>3172</v>
      </c>
      <c r="G1400" s="4" t="s">
        <v>221</v>
      </c>
      <c r="H1400" s="5" t="str">
        <f>HYPERLINK("https://www.airitibooks.com/Detail/Detail?PublicationID=P20190927375", "https://www.airitibooks.com/Detail/Detail?PublicationID=P20190927375")</f>
        <v>https://www.airitibooks.com/Detail/Detail?PublicationID=P20190927375</v>
      </c>
    </row>
    <row r="1401" spans="1:8" ht="21" customHeight="1">
      <c r="A1401" s="4" t="s">
        <v>4326</v>
      </c>
      <c r="B1401" s="4" t="s">
        <v>4327</v>
      </c>
      <c r="C1401" s="4" t="s">
        <v>3350</v>
      </c>
      <c r="D1401" s="4" t="s">
        <v>4317</v>
      </c>
      <c r="E1401" s="4" t="s">
        <v>220</v>
      </c>
      <c r="F1401" s="4" t="s">
        <v>3172</v>
      </c>
      <c r="G1401" s="4" t="s">
        <v>221</v>
      </c>
      <c r="H1401" s="5" t="str">
        <f>HYPERLINK("https://www.airitibooks.com/Detail/Detail?PublicationID=P20190927376", "https://www.airitibooks.com/Detail/Detail?PublicationID=P20190927376")</f>
        <v>https://www.airitibooks.com/Detail/Detail?PublicationID=P20190927376</v>
      </c>
    </row>
    <row r="1402" spans="1:8" ht="21" customHeight="1">
      <c r="A1402" s="4" t="s">
        <v>4328</v>
      </c>
      <c r="B1402" s="4" t="s">
        <v>4329</v>
      </c>
      <c r="C1402" s="4" t="s">
        <v>3147</v>
      </c>
      <c r="D1402" s="4" t="s">
        <v>4330</v>
      </c>
      <c r="E1402" s="4" t="s">
        <v>406</v>
      </c>
      <c r="F1402" s="4" t="s">
        <v>3172</v>
      </c>
      <c r="G1402" s="4" t="s">
        <v>858</v>
      </c>
      <c r="H1402" s="5" t="str">
        <f>HYPERLINK("https://www.airitibooks.com/Detail/Detail?PublicationID=P20191005009", "https://www.airitibooks.com/Detail/Detail?PublicationID=P20191005009")</f>
        <v>https://www.airitibooks.com/Detail/Detail?PublicationID=P20191005009</v>
      </c>
    </row>
    <row r="1403" spans="1:8" ht="21" customHeight="1">
      <c r="A1403" s="4" t="s">
        <v>4331</v>
      </c>
      <c r="B1403" s="4" t="s">
        <v>4332</v>
      </c>
      <c r="C1403" s="4" t="s">
        <v>3147</v>
      </c>
      <c r="D1403" s="4" t="s">
        <v>4333</v>
      </c>
      <c r="E1403" s="4" t="s">
        <v>406</v>
      </c>
      <c r="F1403" s="4" t="s">
        <v>3172</v>
      </c>
      <c r="G1403" s="4" t="s">
        <v>858</v>
      </c>
      <c r="H1403" s="5" t="str">
        <f>HYPERLINK("https://www.airitibooks.com/Detail/Detail?PublicationID=P20191005010", "https://www.airitibooks.com/Detail/Detail?PublicationID=P20191005010")</f>
        <v>https://www.airitibooks.com/Detail/Detail?PublicationID=P20191005010</v>
      </c>
    </row>
    <row r="1404" spans="1:8" ht="21" customHeight="1">
      <c r="A1404" s="4" t="s">
        <v>4334</v>
      </c>
      <c r="B1404" s="4" t="s">
        <v>4335</v>
      </c>
      <c r="C1404" s="4" t="s">
        <v>2649</v>
      </c>
      <c r="D1404" s="4" t="s">
        <v>4336</v>
      </c>
      <c r="E1404" s="4" t="s">
        <v>127</v>
      </c>
      <c r="F1404" s="4" t="s">
        <v>3200</v>
      </c>
      <c r="G1404" s="4" t="s">
        <v>154</v>
      </c>
      <c r="H1404" s="5" t="str">
        <f>HYPERLINK("https://www.airitibooks.com/Detail/Detail?PublicationID=P20191005150", "https://www.airitibooks.com/Detail/Detail?PublicationID=P20191005150")</f>
        <v>https://www.airitibooks.com/Detail/Detail?PublicationID=P20191005150</v>
      </c>
    </row>
    <row r="1405" spans="1:8" ht="21" customHeight="1">
      <c r="A1405" s="4" t="s">
        <v>4337</v>
      </c>
      <c r="B1405" s="4" t="s">
        <v>4338</v>
      </c>
      <c r="C1405" s="4" t="s">
        <v>2649</v>
      </c>
      <c r="D1405" s="4" t="s">
        <v>4339</v>
      </c>
      <c r="E1405" s="4" t="s">
        <v>220</v>
      </c>
      <c r="F1405" s="4" t="s">
        <v>3177</v>
      </c>
      <c r="G1405" s="4" t="s">
        <v>982</v>
      </c>
      <c r="H1405" s="5" t="str">
        <f>HYPERLINK("https://www.airitibooks.com/Detail/Detail?PublicationID=P20191005158", "https://www.airitibooks.com/Detail/Detail?PublicationID=P20191005158")</f>
        <v>https://www.airitibooks.com/Detail/Detail?PublicationID=P20191005158</v>
      </c>
    </row>
    <row r="1406" spans="1:8" ht="21" customHeight="1">
      <c r="A1406" s="4" t="s">
        <v>4340</v>
      </c>
      <c r="B1406" s="4" t="s">
        <v>4341</v>
      </c>
      <c r="C1406" s="4" t="s">
        <v>2649</v>
      </c>
      <c r="D1406" s="4" t="s">
        <v>4342</v>
      </c>
      <c r="E1406" s="4" t="s">
        <v>220</v>
      </c>
      <c r="F1406" s="4" t="s">
        <v>3172</v>
      </c>
      <c r="G1406" s="4" t="s">
        <v>751</v>
      </c>
      <c r="H1406" s="5" t="str">
        <f>HYPERLINK("https://www.airitibooks.com/Detail/Detail?PublicationID=P20191005214", "https://www.airitibooks.com/Detail/Detail?PublicationID=P20191005214")</f>
        <v>https://www.airitibooks.com/Detail/Detail?PublicationID=P20191005214</v>
      </c>
    </row>
    <row r="1407" spans="1:8" ht="21" customHeight="1">
      <c r="A1407" s="4" t="s">
        <v>4343</v>
      </c>
      <c r="B1407" s="4" t="s">
        <v>4344</v>
      </c>
      <c r="C1407" s="4" t="s">
        <v>3147</v>
      </c>
      <c r="D1407" s="4" t="s">
        <v>4345</v>
      </c>
      <c r="E1407" s="4" t="s">
        <v>406</v>
      </c>
      <c r="F1407" s="4" t="s">
        <v>3144</v>
      </c>
      <c r="G1407" s="4" t="s">
        <v>171</v>
      </c>
      <c r="H1407" s="5" t="str">
        <f>HYPERLINK("https://www.airitibooks.com/Detail/Detail?PublicationID=P20191009015", "https://www.airitibooks.com/Detail/Detail?PublicationID=P20191009015")</f>
        <v>https://www.airitibooks.com/Detail/Detail?PublicationID=P20191009015</v>
      </c>
    </row>
    <row r="1408" spans="1:8" ht="21" customHeight="1">
      <c r="A1408" s="4" t="s">
        <v>4346</v>
      </c>
      <c r="B1408" s="4" t="s">
        <v>4347</v>
      </c>
      <c r="C1408" s="4" t="s">
        <v>3147</v>
      </c>
      <c r="D1408" s="4" t="s">
        <v>4348</v>
      </c>
      <c r="E1408" s="4" t="s">
        <v>406</v>
      </c>
      <c r="F1408" s="4" t="s">
        <v>3172</v>
      </c>
      <c r="G1408" s="4" t="s">
        <v>221</v>
      </c>
      <c r="H1408" s="5" t="str">
        <f>HYPERLINK("https://www.airitibooks.com/Detail/Detail?PublicationID=P20191009016", "https://www.airitibooks.com/Detail/Detail?PublicationID=P20191009016")</f>
        <v>https://www.airitibooks.com/Detail/Detail?PublicationID=P20191009016</v>
      </c>
    </row>
    <row r="1409" spans="1:8" ht="21" customHeight="1">
      <c r="A1409" s="4" t="s">
        <v>4349</v>
      </c>
      <c r="B1409" s="4" t="s">
        <v>4350</v>
      </c>
      <c r="C1409" s="4" t="s">
        <v>3147</v>
      </c>
      <c r="D1409" s="4" t="s">
        <v>4351</v>
      </c>
      <c r="E1409" s="4" t="s">
        <v>406</v>
      </c>
      <c r="F1409" s="4" t="s">
        <v>3162</v>
      </c>
      <c r="G1409" s="4" t="s">
        <v>167</v>
      </c>
      <c r="H1409" s="5" t="str">
        <f>HYPERLINK("https://www.airitibooks.com/Detail/Detail?PublicationID=P20191009018", "https://www.airitibooks.com/Detail/Detail?PublicationID=P20191009018")</f>
        <v>https://www.airitibooks.com/Detail/Detail?PublicationID=P20191009018</v>
      </c>
    </row>
    <row r="1410" spans="1:8" ht="21" customHeight="1">
      <c r="A1410" s="4" t="s">
        <v>4352</v>
      </c>
      <c r="B1410" s="4" t="s">
        <v>4353</v>
      </c>
      <c r="C1410" s="4" t="s">
        <v>3147</v>
      </c>
      <c r="D1410" s="4" t="s">
        <v>4354</v>
      </c>
      <c r="E1410" s="4" t="s">
        <v>406</v>
      </c>
      <c r="F1410" s="4" t="s">
        <v>3167</v>
      </c>
      <c r="G1410" s="4" t="s">
        <v>380</v>
      </c>
      <c r="H1410" s="5" t="str">
        <f>HYPERLINK("https://www.airitibooks.com/Detail/Detail?PublicationID=P20191009019", "https://www.airitibooks.com/Detail/Detail?PublicationID=P20191009019")</f>
        <v>https://www.airitibooks.com/Detail/Detail?PublicationID=P20191009019</v>
      </c>
    </row>
    <row r="1411" spans="1:8" ht="21" customHeight="1">
      <c r="A1411" s="4" t="s">
        <v>4355</v>
      </c>
      <c r="B1411" s="4" t="s">
        <v>4356</v>
      </c>
      <c r="C1411" s="4" t="s">
        <v>2649</v>
      </c>
      <c r="D1411" s="4" t="s">
        <v>4357</v>
      </c>
      <c r="E1411" s="4" t="s">
        <v>127</v>
      </c>
      <c r="F1411" s="4" t="s">
        <v>3162</v>
      </c>
      <c r="G1411" s="4" t="s">
        <v>167</v>
      </c>
      <c r="H1411" s="5" t="str">
        <f>HYPERLINK("https://www.airitibooks.com/Detail/Detail?PublicationID=P20191009096", "https://www.airitibooks.com/Detail/Detail?PublicationID=P20191009096")</f>
        <v>https://www.airitibooks.com/Detail/Detail?PublicationID=P20191009096</v>
      </c>
    </row>
    <row r="1412" spans="1:8" ht="21" customHeight="1">
      <c r="A1412" s="4" t="s">
        <v>4358</v>
      </c>
      <c r="B1412" s="4" t="s">
        <v>4359</v>
      </c>
      <c r="C1412" s="4" t="s">
        <v>2649</v>
      </c>
      <c r="D1412" s="4" t="s">
        <v>4360</v>
      </c>
      <c r="E1412" s="4" t="s">
        <v>127</v>
      </c>
      <c r="F1412" s="4" t="s">
        <v>3162</v>
      </c>
      <c r="G1412" s="4" t="s">
        <v>167</v>
      </c>
      <c r="H1412" s="5" t="str">
        <f>HYPERLINK("https://www.airitibooks.com/Detail/Detail?PublicationID=P20191009104", "https://www.airitibooks.com/Detail/Detail?PublicationID=P20191009104")</f>
        <v>https://www.airitibooks.com/Detail/Detail?PublicationID=P20191009104</v>
      </c>
    </row>
    <row r="1413" spans="1:8" ht="21" customHeight="1">
      <c r="A1413" s="4" t="s">
        <v>4361</v>
      </c>
      <c r="B1413" s="4" t="s">
        <v>4362</v>
      </c>
      <c r="C1413" s="4" t="s">
        <v>2649</v>
      </c>
      <c r="D1413" s="4" t="s">
        <v>4363</v>
      </c>
      <c r="E1413" s="4" t="s">
        <v>220</v>
      </c>
      <c r="F1413" s="4" t="s">
        <v>3162</v>
      </c>
      <c r="G1413" s="4" t="s">
        <v>1737</v>
      </c>
      <c r="H1413" s="5" t="str">
        <f>HYPERLINK("https://www.airitibooks.com/Detail/Detail?PublicationID=P20191009127", "https://www.airitibooks.com/Detail/Detail?PublicationID=P20191009127")</f>
        <v>https://www.airitibooks.com/Detail/Detail?PublicationID=P20191009127</v>
      </c>
    </row>
    <row r="1414" spans="1:8" ht="21" customHeight="1">
      <c r="A1414" s="4" t="s">
        <v>4364</v>
      </c>
      <c r="B1414" s="4" t="s">
        <v>4365</v>
      </c>
      <c r="C1414" s="4" t="s">
        <v>2649</v>
      </c>
      <c r="D1414" s="4" t="s">
        <v>4366</v>
      </c>
      <c r="E1414" s="4" t="s">
        <v>220</v>
      </c>
      <c r="F1414" s="4" t="s">
        <v>3162</v>
      </c>
      <c r="G1414" s="4" t="s">
        <v>580</v>
      </c>
      <c r="H1414" s="5" t="str">
        <f>HYPERLINK("https://www.airitibooks.com/Detail/Detail?PublicationID=P20191009128", "https://www.airitibooks.com/Detail/Detail?PublicationID=P20191009128")</f>
        <v>https://www.airitibooks.com/Detail/Detail?PublicationID=P20191009128</v>
      </c>
    </row>
    <row r="1415" spans="1:8" ht="21" customHeight="1">
      <c r="A1415" s="4" t="s">
        <v>4367</v>
      </c>
      <c r="B1415" s="4" t="s">
        <v>4368</v>
      </c>
      <c r="C1415" s="4" t="s">
        <v>2649</v>
      </c>
      <c r="D1415" s="4" t="s">
        <v>4369</v>
      </c>
      <c r="E1415" s="4" t="s">
        <v>220</v>
      </c>
      <c r="F1415" s="4" t="s">
        <v>3162</v>
      </c>
      <c r="G1415" s="4" t="s">
        <v>580</v>
      </c>
      <c r="H1415" s="5" t="str">
        <f>HYPERLINK("https://www.airitibooks.com/Detail/Detail?PublicationID=P20191009129", "https://www.airitibooks.com/Detail/Detail?PublicationID=P20191009129")</f>
        <v>https://www.airitibooks.com/Detail/Detail?PublicationID=P20191009129</v>
      </c>
    </row>
    <row r="1416" spans="1:8" ht="21" customHeight="1">
      <c r="A1416" s="4" t="s">
        <v>4370</v>
      </c>
      <c r="B1416" s="4" t="s">
        <v>4371</v>
      </c>
      <c r="C1416" s="4" t="s">
        <v>2649</v>
      </c>
      <c r="D1416" s="4" t="s">
        <v>4372</v>
      </c>
      <c r="E1416" s="4" t="s">
        <v>127</v>
      </c>
      <c r="F1416" s="4" t="s">
        <v>3162</v>
      </c>
      <c r="G1416" s="4" t="s">
        <v>580</v>
      </c>
      <c r="H1416" s="5" t="str">
        <f>HYPERLINK("https://www.airitibooks.com/Detail/Detail?PublicationID=P20191009130", "https://www.airitibooks.com/Detail/Detail?PublicationID=P20191009130")</f>
        <v>https://www.airitibooks.com/Detail/Detail?PublicationID=P20191009130</v>
      </c>
    </row>
    <row r="1417" spans="1:8" ht="21" customHeight="1">
      <c r="A1417" s="4" t="s">
        <v>4373</v>
      </c>
      <c r="B1417" s="4" t="s">
        <v>4374</v>
      </c>
      <c r="C1417" s="4" t="s">
        <v>2649</v>
      </c>
      <c r="D1417" s="4" t="s">
        <v>4372</v>
      </c>
      <c r="E1417" s="4" t="s">
        <v>127</v>
      </c>
      <c r="F1417" s="4" t="s">
        <v>3162</v>
      </c>
      <c r="G1417" s="4" t="s">
        <v>580</v>
      </c>
      <c r="H1417" s="5" t="str">
        <f>HYPERLINK("https://www.airitibooks.com/Detail/Detail?PublicationID=P20191009131", "https://www.airitibooks.com/Detail/Detail?PublicationID=P20191009131")</f>
        <v>https://www.airitibooks.com/Detail/Detail?PublicationID=P20191009131</v>
      </c>
    </row>
    <row r="1418" spans="1:8" ht="21" customHeight="1">
      <c r="A1418" s="4" t="s">
        <v>4375</v>
      </c>
      <c r="B1418" s="4" t="s">
        <v>4376</v>
      </c>
      <c r="C1418" s="4" t="s">
        <v>2649</v>
      </c>
      <c r="D1418" s="4" t="s">
        <v>4372</v>
      </c>
      <c r="E1418" s="4" t="s">
        <v>127</v>
      </c>
      <c r="F1418" s="4" t="s">
        <v>3162</v>
      </c>
      <c r="G1418" s="4" t="s">
        <v>580</v>
      </c>
      <c r="H1418" s="5" t="str">
        <f>HYPERLINK("https://www.airitibooks.com/Detail/Detail?PublicationID=P20191009132", "https://www.airitibooks.com/Detail/Detail?PublicationID=P20191009132")</f>
        <v>https://www.airitibooks.com/Detail/Detail?PublicationID=P20191009132</v>
      </c>
    </row>
    <row r="1419" spans="1:8" ht="21" customHeight="1">
      <c r="A1419" s="4" t="s">
        <v>4377</v>
      </c>
      <c r="B1419" s="4" t="s">
        <v>4378</v>
      </c>
      <c r="C1419" s="4" t="s">
        <v>2649</v>
      </c>
      <c r="D1419" s="4" t="s">
        <v>4379</v>
      </c>
      <c r="E1419" s="4" t="s">
        <v>220</v>
      </c>
      <c r="F1419" s="4" t="s">
        <v>3162</v>
      </c>
      <c r="G1419" s="4" t="s">
        <v>387</v>
      </c>
      <c r="H1419" s="5" t="str">
        <f>HYPERLINK("https://www.airitibooks.com/Detail/Detail?PublicationID=P20191009139", "https://www.airitibooks.com/Detail/Detail?PublicationID=P20191009139")</f>
        <v>https://www.airitibooks.com/Detail/Detail?PublicationID=P20191009139</v>
      </c>
    </row>
    <row r="1420" spans="1:8" ht="21" customHeight="1">
      <c r="A1420" s="4" t="s">
        <v>4380</v>
      </c>
      <c r="B1420" s="4" t="s">
        <v>4381</v>
      </c>
      <c r="C1420" s="4" t="s">
        <v>2649</v>
      </c>
      <c r="D1420" s="4" t="s">
        <v>4379</v>
      </c>
      <c r="E1420" s="4" t="s">
        <v>220</v>
      </c>
      <c r="F1420" s="4" t="s">
        <v>3162</v>
      </c>
      <c r="G1420" s="4" t="s">
        <v>387</v>
      </c>
      <c r="H1420" s="5" t="str">
        <f>HYPERLINK("https://www.airitibooks.com/Detail/Detail?PublicationID=P20191009143", "https://www.airitibooks.com/Detail/Detail?PublicationID=P20191009143")</f>
        <v>https://www.airitibooks.com/Detail/Detail?PublicationID=P20191009143</v>
      </c>
    </row>
    <row r="1421" spans="1:8" ht="21" customHeight="1">
      <c r="A1421" s="4" t="s">
        <v>4382</v>
      </c>
      <c r="B1421" s="4" t="s">
        <v>4383</v>
      </c>
      <c r="C1421" s="4" t="s">
        <v>2649</v>
      </c>
      <c r="D1421" s="4" t="s">
        <v>4384</v>
      </c>
      <c r="E1421" s="4" t="s">
        <v>220</v>
      </c>
      <c r="F1421" s="4" t="s">
        <v>3162</v>
      </c>
      <c r="G1421" s="4" t="s">
        <v>1979</v>
      </c>
      <c r="H1421" s="5" t="str">
        <f>HYPERLINK("https://www.airitibooks.com/Detail/Detail?PublicationID=P20191009166", "https://www.airitibooks.com/Detail/Detail?PublicationID=P20191009166")</f>
        <v>https://www.airitibooks.com/Detail/Detail?PublicationID=P20191009166</v>
      </c>
    </row>
    <row r="1422" spans="1:8" ht="21" customHeight="1">
      <c r="A1422" s="4" t="s">
        <v>4385</v>
      </c>
      <c r="B1422" s="4" t="s">
        <v>4386</v>
      </c>
      <c r="C1422" s="4" t="s">
        <v>2649</v>
      </c>
      <c r="D1422" s="4" t="s">
        <v>4387</v>
      </c>
      <c r="E1422" s="4" t="s">
        <v>220</v>
      </c>
      <c r="F1422" s="4" t="s">
        <v>3162</v>
      </c>
      <c r="G1422" s="4" t="s">
        <v>167</v>
      </c>
      <c r="H1422" s="5" t="str">
        <f>HYPERLINK("https://www.airitibooks.com/Detail/Detail?PublicationID=P20191009167", "https://www.airitibooks.com/Detail/Detail?PublicationID=P20191009167")</f>
        <v>https://www.airitibooks.com/Detail/Detail?PublicationID=P20191009167</v>
      </c>
    </row>
    <row r="1423" spans="1:8" ht="21" customHeight="1">
      <c r="A1423" s="4" t="s">
        <v>4388</v>
      </c>
      <c r="B1423" s="4" t="s">
        <v>4389</v>
      </c>
      <c r="C1423" s="4" t="s">
        <v>2649</v>
      </c>
      <c r="D1423" s="4" t="s">
        <v>4390</v>
      </c>
      <c r="E1423" s="4" t="s">
        <v>220</v>
      </c>
      <c r="F1423" s="4" t="s">
        <v>3162</v>
      </c>
      <c r="G1423" s="4" t="s">
        <v>167</v>
      </c>
      <c r="H1423" s="5" t="str">
        <f>HYPERLINK("https://www.airitibooks.com/Detail/Detail?PublicationID=P20191009169", "https://www.airitibooks.com/Detail/Detail?PublicationID=P20191009169")</f>
        <v>https://www.airitibooks.com/Detail/Detail?PublicationID=P20191009169</v>
      </c>
    </row>
    <row r="1424" spans="1:8" ht="21" customHeight="1">
      <c r="A1424" s="4" t="s">
        <v>4391</v>
      </c>
      <c r="B1424" s="4" t="s">
        <v>4392</v>
      </c>
      <c r="C1424" s="4" t="s">
        <v>2649</v>
      </c>
      <c r="D1424" s="4" t="s">
        <v>4393</v>
      </c>
      <c r="E1424" s="4" t="s">
        <v>220</v>
      </c>
      <c r="F1424" s="4" t="s">
        <v>3162</v>
      </c>
      <c r="G1424" s="4" t="s">
        <v>167</v>
      </c>
      <c r="H1424" s="5" t="str">
        <f>HYPERLINK("https://www.airitibooks.com/Detail/Detail?PublicationID=P20191009170", "https://www.airitibooks.com/Detail/Detail?PublicationID=P20191009170")</f>
        <v>https://www.airitibooks.com/Detail/Detail?PublicationID=P20191009170</v>
      </c>
    </row>
    <row r="1425" spans="1:8" ht="21" customHeight="1">
      <c r="A1425" s="4" t="s">
        <v>4394</v>
      </c>
      <c r="B1425" s="4" t="s">
        <v>4395</v>
      </c>
      <c r="C1425" s="4" t="s">
        <v>2649</v>
      </c>
      <c r="D1425" s="4" t="s">
        <v>4396</v>
      </c>
      <c r="E1425" s="4" t="s">
        <v>220</v>
      </c>
      <c r="F1425" s="4" t="s">
        <v>3172</v>
      </c>
      <c r="G1425" s="4" t="s">
        <v>338</v>
      </c>
      <c r="H1425" s="5" t="str">
        <f>HYPERLINK("https://www.airitibooks.com/Detail/Detail?PublicationID=P20191009173", "https://www.airitibooks.com/Detail/Detail?PublicationID=P20191009173")</f>
        <v>https://www.airitibooks.com/Detail/Detail?PublicationID=P20191009173</v>
      </c>
    </row>
    <row r="1426" spans="1:8" ht="21" customHeight="1">
      <c r="A1426" s="4" t="s">
        <v>4397</v>
      </c>
      <c r="B1426" s="4" t="s">
        <v>4398</v>
      </c>
      <c r="C1426" s="4" t="s">
        <v>515</v>
      </c>
      <c r="D1426" s="4" t="s">
        <v>4399</v>
      </c>
      <c r="E1426" s="4" t="s">
        <v>406</v>
      </c>
      <c r="F1426" s="4" t="s">
        <v>3162</v>
      </c>
      <c r="G1426" s="4" t="s">
        <v>167</v>
      </c>
      <c r="H1426" s="5" t="str">
        <f>HYPERLINK("https://www.airitibooks.com/Detail/Detail?PublicationID=P20191017042", "https://www.airitibooks.com/Detail/Detail?PublicationID=P20191017042")</f>
        <v>https://www.airitibooks.com/Detail/Detail?PublicationID=P20191017042</v>
      </c>
    </row>
    <row r="1427" spans="1:8" ht="21" customHeight="1">
      <c r="A1427" s="4" t="s">
        <v>4400</v>
      </c>
      <c r="B1427" s="4" t="s">
        <v>4401</v>
      </c>
      <c r="C1427" s="4" t="s">
        <v>3147</v>
      </c>
      <c r="D1427" s="4" t="s">
        <v>4402</v>
      </c>
      <c r="E1427" s="4" t="s">
        <v>406</v>
      </c>
      <c r="F1427" s="4" t="s">
        <v>3144</v>
      </c>
      <c r="G1427" s="4" t="s">
        <v>3149</v>
      </c>
      <c r="H1427" s="5" t="str">
        <f>HYPERLINK("https://www.airitibooks.com/Detail/Detail?PublicationID=P20191023078", "https://www.airitibooks.com/Detail/Detail?PublicationID=P20191023078")</f>
        <v>https://www.airitibooks.com/Detail/Detail?PublicationID=P20191023078</v>
      </c>
    </row>
    <row r="1428" spans="1:8" ht="21" customHeight="1">
      <c r="A1428" s="4" t="s">
        <v>4403</v>
      </c>
      <c r="B1428" s="4" t="s">
        <v>4404</v>
      </c>
      <c r="C1428" s="4" t="s">
        <v>3147</v>
      </c>
      <c r="D1428" s="4" t="s">
        <v>4405</v>
      </c>
      <c r="E1428" s="4" t="s">
        <v>406</v>
      </c>
      <c r="F1428" s="4" t="s">
        <v>3144</v>
      </c>
      <c r="G1428" s="4" t="s">
        <v>171</v>
      </c>
      <c r="H1428" s="5" t="str">
        <f>HYPERLINK("https://www.airitibooks.com/Detail/Detail?PublicationID=P20191023079", "https://www.airitibooks.com/Detail/Detail?PublicationID=P20191023079")</f>
        <v>https://www.airitibooks.com/Detail/Detail?PublicationID=P20191023079</v>
      </c>
    </row>
    <row r="1429" spans="1:8" ht="21" customHeight="1">
      <c r="A1429" s="4" t="s">
        <v>4406</v>
      </c>
      <c r="B1429" s="4" t="s">
        <v>4407</v>
      </c>
      <c r="C1429" s="4" t="s">
        <v>4263</v>
      </c>
      <c r="D1429" s="4" t="s">
        <v>4408</v>
      </c>
      <c r="E1429" s="4" t="s">
        <v>406</v>
      </c>
      <c r="F1429" s="4" t="s">
        <v>3200</v>
      </c>
      <c r="G1429" s="4" t="s">
        <v>154</v>
      </c>
      <c r="H1429" s="5" t="str">
        <f>HYPERLINK("https://www.airitibooks.com/Detail/Detail?PublicationID=P20191023108", "https://www.airitibooks.com/Detail/Detail?PublicationID=P20191023108")</f>
        <v>https://www.airitibooks.com/Detail/Detail?PublicationID=P20191023108</v>
      </c>
    </row>
    <row r="1430" spans="1:8" ht="21" customHeight="1">
      <c r="A1430" s="4" t="s">
        <v>4409</v>
      </c>
      <c r="B1430" s="4" t="s">
        <v>4410</v>
      </c>
      <c r="C1430" s="4" t="s">
        <v>3147</v>
      </c>
      <c r="D1430" s="4" t="s">
        <v>4411</v>
      </c>
      <c r="E1430" s="4" t="s">
        <v>406</v>
      </c>
      <c r="F1430" s="4" t="s">
        <v>3167</v>
      </c>
      <c r="G1430" s="4" t="s">
        <v>380</v>
      </c>
      <c r="H1430" s="5" t="str">
        <f>HYPERLINK("https://www.airitibooks.com/Detail/Detail?PublicationID=P20191031007", "https://www.airitibooks.com/Detail/Detail?PublicationID=P20191031007")</f>
        <v>https://www.airitibooks.com/Detail/Detail?PublicationID=P20191031007</v>
      </c>
    </row>
    <row r="1431" spans="1:8" ht="21" customHeight="1">
      <c r="A1431" s="4" t="s">
        <v>4412</v>
      </c>
      <c r="B1431" s="4" t="s">
        <v>4413</v>
      </c>
      <c r="C1431" s="4" t="s">
        <v>3147</v>
      </c>
      <c r="D1431" s="4" t="s">
        <v>4414</v>
      </c>
      <c r="E1431" s="4" t="s">
        <v>406</v>
      </c>
      <c r="F1431" s="4" t="s">
        <v>3167</v>
      </c>
      <c r="G1431" s="4" t="s">
        <v>380</v>
      </c>
      <c r="H1431" s="5" t="str">
        <f>HYPERLINK("https://www.airitibooks.com/Detail/Detail?PublicationID=P20191031008", "https://www.airitibooks.com/Detail/Detail?PublicationID=P20191031008")</f>
        <v>https://www.airitibooks.com/Detail/Detail?PublicationID=P20191031008</v>
      </c>
    </row>
    <row r="1432" spans="1:8" ht="21" customHeight="1">
      <c r="A1432" s="4" t="s">
        <v>4415</v>
      </c>
      <c r="B1432" s="4" t="s">
        <v>4416</v>
      </c>
      <c r="C1432" s="4" t="s">
        <v>658</v>
      </c>
      <c r="D1432" s="4" t="s">
        <v>4417</v>
      </c>
      <c r="E1432" s="4" t="s">
        <v>220</v>
      </c>
      <c r="F1432" s="4" t="s">
        <v>3200</v>
      </c>
      <c r="G1432" s="4" t="s">
        <v>182</v>
      </c>
      <c r="H1432" s="5" t="str">
        <f>HYPERLINK("https://www.airitibooks.com/Detail/Detail?PublicationID=P20191108005", "https://www.airitibooks.com/Detail/Detail?PublicationID=P20191108005")</f>
        <v>https://www.airitibooks.com/Detail/Detail?PublicationID=P20191108005</v>
      </c>
    </row>
    <row r="1433" spans="1:8" ht="21" customHeight="1">
      <c r="A1433" s="4" t="s">
        <v>4418</v>
      </c>
      <c r="B1433" s="4" t="s">
        <v>4419</v>
      </c>
      <c r="C1433" s="4" t="s">
        <v>4420</v>
      </c>
      <c r="D1433" s="4" t="s">
        <v>4421</v>
      </c>
      <c r="E1433" s="4" t="s">
        <v>406</v>
      </c>
      <c r="F1433" s="4" t="s">
        <v>3172</v>
      </c>
      <c r="G1433" s="4" t="s">
        <v>320</v>
      </c>
      <c r="H1433" s="5" t="str">
        <f>HYPERLINK("https://www.airitibooks.com/Detail/Detail?PublicationID=P20191108044", "https://www.airitibooks.com/Detail/Detail?PublicationID=P20191108044")</f>
        <v>https://www.airitibooks.com/Detail/Detail?PublicationID=P20191108044</v>
      </c>
    </row>
    <row r="1434" spans="1:8" ht="21" customHeight="1">
      <c r="A1434" s="4" t="s">
        <v>4422</v>
      </c>
      <c r="B1434" s="4" t="s">
        <v>4423</v>
      </c>
      <c r="C1434" s="4" t="s">
        <v>4420</v>
      </c>
      <c r="D1434" s="4" t="s">
        <v>4424</v>
      </c>
      <c r="E1434" s="4" t="s">
        <v>406</v>
      </c>
      <c r="F1434" s="4" t="s">
        <v>3167</v>
      </c>
      <c r="G1434" s="4" t="s">
        <v>489</v>
      </c>
      <c r="H1434" s="5" t="str">
        <f>HYPERLINK("https://www.airitibooks.com/Detail/Detail?PublicationID=P20191108045", "https://www.airitibooks.com/Detail/Detail?PublicationID=P20191108045")</f>
        <v>https://www.airitibooks.com/Detail/Detail?PublicationID=P20191108045</v>
      </c>
    </row>
    <row r="1435" spans="1:8" ht="21" customHeight="1">
      <c r="A1435" s="4" t="s">
        <v>4425</v>
      </c>
      <c r="B1435" s="4" t="s">
        <v>4426</v>
      </c>
      <c r="C1435" s="4" t="s">
        <v>3160</v>
      </c>
      <c r="D1435" s="4" t="s">
        <v>3342</v>
      </c>
      <c r="E1435" s="4" t="s">
        <v>406</v>
      </c>
      <c r="F1435" s="4" t="s">
        <v>3162</v>
      </c>
      <c r="G1435" s="4" t="s">
        <v>3163</v>
      </c>
      <c r="H1435" s="5" t="str">
        <f>HYPERLINK("https://www.airitibooks.com/Detail/Detail?PublicationID=P20191115058", "https://www.airitibooks.com/Detail/Detail?PublicationID=P20191115058")</f>
        <v>https://www.airitibooks.com/Detail/Detail?PublicationID=P20191115058</v>
      </c>
    </row>
    <row r="1436" spans="1:8" ht="21" customHeight="1">
      <c r="A1436" s="4" t="s">
        <v>4427</v>
      </c>
      <c r="B1436" s="4" t="s">
        <v>4428</v>
      </c>
      <c r="C1436" s="4" t="s">
        <v>3160</v>
      </c>
      <c r="D1436" s="4" t="s">
        <v>4429</v>
      </c>
      <c r="E1436" s="4" t="s">
        <v>406</v>
      </c>
      <c r="F1436" s="4" t="s">
        <v>3162</v>
      </c>
      <c r="G1436" s="4" t="s">
        <v>3163</v>
      </c>
      <c r="H1436" s="5" t="str">
        <f>HYPERLINK("https://www.airitibooks.com/Detail/Detail?PublicationID=P20191115065", "https://www.airitibooks.com/Detail/Detail?PublicationID=P20191115065")</f>
        <v>https://www.airitibooks.com/Detail/Detail?PublicationID=P20191115065</v>
      </c>
    </row>
    <row r="1437" spans="1:8" ht="21" customHeight="1">
      <c r="A1437" s="4" t="s">
        <v>4430</v>
      </c>
      <c r="B1437" s="4" t="s">
        <v>4431</v>
      </c>
      <c r="C1437" s="4" t="s">
        <v>3350</v>
      </c>
      <c r="D1437" s="4" t="s">
        <v>4432</v>
      </c>
      <c r="E1437" s="4" t="s">
        <v>220</v>
      </c>
      <c r="F1437" s="4" t="s">
        <v>3144</v>
      </c>
      <c r="G1437" s="4" t="s">
        <v>171</v>
      </c>
      <c r="H1437" s="5" t="str">
        <f>HYPERLINK("https://www.airitibooks.com/Detail/Detail?PublicationID=P20191115194", "https://www.airitibooks.com/Detail/Detail?PublicationID=P20191115194")</f>
        <v>https://www.airitibooks.com/Detail/Detail?PublicationID=P20191115194</v>
      </c>
    </row>
    <row r="1438" spans="1:8" ht="21" customHeight="1">
      <c r="A1438" s="4" t="s">
        <v>4433</v>
      </c>
      <c r="B1438" s="4" t="s">
        <v>4434</v>
      </c>
      <c r="C1438" s="4" t="s">
        <v>323</v>
      </c>
      <c r="D1438" s="4" t="s">
        <v>4435</v>
      </c>
      <c r="E1438" s="4" t="s">
        <v>220</v>
      </c>
      <c r="F1438" s="4" t="s">
        <v>3162</v>
      </c>
      <c r="G1438" s="4" t="s">
        <v>167</v>
      </c>
      <c r="H1438" s="5" t="str">
        <f>HYPERLINK("https://www.airitibooks.com/Detail/Detail?PublicationID=P20191122004", "https://www.airitibooks.com/Detail/Detail?PublicationID=P20191122004")</f>
        <v>https://www.airitibooks.com/Detail/Detail?PublicationID=P20191122004</v>
      </c>
    </row>
    <row r="1439" spans="1:8" ht="21" customHeight="1">
      <c r="A1439" s="4" t="s">
        <v>4436</v>
      </c>
      <c r="B1439" s="4" t="s">
        <v>4437</v>
      </c>
      <c r="C1439" s="4" t="s">
        <v>323</v>
      </c>
      <c r="D1439" s="4" t="s">
        <v>4438</v>
      </c>
      <c r="E1439" s="4" t="s">
        <v>406</v>
      </c>
      <c r="F1439" s="4" t="s">
        <v>3162</v>
      </c>
      <c r="G1439" s="4" t="s">
        <v>159</v>
      </c>
      <c r="H1439" s="5" t="str">
        <f>HYPERLINK("https://www.airitibooks.com/Detail/Detail?PublicationID=P20191122085", "https://www.airitibooks.com/Detail/Detail?PublicationID=P20191122085")</f>
        <v>https://www.airitibooks.com/Detail/Detail?PublicationID=P20191122085</v>
      </c>
    </row>
    <row r="1440" spans="1:8" ht="21" customHeight="1">
      <c r="A1440" s="4" t="s">
        <v>4439</v>
      </c>
      <c r="B1440" s="4" t="s">
        <v>4440</v>
      </c>
      <c r="C1440" s="4" t="s">
        <v>1629</v>
      </c>
      <c r="D1440" s="4" t="s">
        <v>4441</v>
      </c>
      <c r="E1440" s="4" t="s">
        <v>406</v>
      </c>
      <c r="F1440" s="4" t="s">
        <v>3144</v>
      </c>
      <c r="G1440" s="4" t="s">
        <v>3149</v>
      </c>
      <c r="H1440" s="5" t="str">
        <f>HYPERLINK("https://www.airitibooks.com/Detail/Detail?PublicationID=P20191128135", "https://www.airitibooks.com/Detail/Detail?PublicationID=P20191128135")</f>
        <v>https://www.airitibooks.com/Detail/Detail?PublicationID=P20191128135</v>
      </c>
    </row>
    <row r="1441" spans="1:8" ht="21" customHeight="1">
      <c r="A1441" s="4" t="s">
        <v>4442</v>
      </c>
      <c r="B1441" s="4" t="s">
        <v>4443</v>
      </c>
      <c r="C1441" s="4" t="s">
        <v>1629</v>
      </c>
      <c r="D1441" s="4" t="s">
        <v>3389</v>
      </c>
      <c r="E1441" s="4" t="s">
        <v>406</v>
      </c>
      <c r="F1441" s="4" t="s">
        <v>3167</v>
      </c>
      <c r="G1441" s="4" t="s">
        <v>260</v>
      </c>
      <c r="H1441" s="5" t="str">
        <f>HYPERLINK("https://www.airitibooks.com/Detail/Detail?PublicationID=P20191128136", "https://www.airitibooks.com/Detail/Detail?PublicationID=P20191128136")</f>
        <v>https://www.airitibooks.com/Detail/Detail?PublicationID=P20191128136</v>
      </c>
    </row>
    <row r="1442" spans="1:8" ht="21" customHeight="1">
      <c r="A1442" s="4" t="s">
        <v>4444</v>
      </c>
      <c r="B1442" s="4" t="s">
        <v>4445</v>
      </c>
      <c r="C1442" s="4" t="s">
        <v>1629</v>
      </c>
      <c r="D1442" s="4" t="s">
        <v>4446</v>
      </c>
      <c r="E1442" s="4" t="s">
        <v>406</v>
      </c>
      <c r="F1442" s="4" t="s">
        <v>3200</v>
      </c>
      <c r="G1442" s="4" t="s">
        <v>154</v>
      </c>
      <c r="H1442" s="5" t="str">
        <f>HYPERLINK("https://www.airitibooks.com/Detail/Detail?PublicationID=P20191128137", "https://www.airitibooks.com/Detail/Detail?PublicationID=P20191128137")</f>
        <v>https://www.airitibooks.com/Detail/Detail?PublicationID=P20191128137</v>
      </c>
    </row>
    <row r="1443" spans="1:8" ht="21" customHeight="1">
      <c r="A1443" s="4" t="s">
        <v>4447</v>
      </c>
      <c r="B1443" s="4" t="s">
        <v>4448</v>
      </c>
      <c r="C1443" s="4" t="s">
        <v>1629</v>
      </c>
      <c r="D1443" s="4" t="s">
        <v>3589</v>
      </c>
      <c r="E1443" s="4" t="s">
        <v>406</v>
      </c>
      <c r="F1443" s="4" t="s">
        <v>176</v>
      </c>
      <c r="G1443" s="4" t="s">
        <v>3801</v>
      </c>
      <c r="H1443" s="5" t="str">
        <f>HYPERLINK("https://www.airitibooks.com/Detail/Detail?PublicationID=P20191128138", "https://www.airitibooks.com/Detail/Detail?PublicationID=P20191128138")</f>
        <v>https://www.airitibooks.com/Detail/Detail?PublicationID=P20191128138</v>
      </c>
    </row>
    <row r="1444" spans="1:8" ht="21" customHeight="1">
      <c r="A1444" s="4" t="s">
        <v>4449</v>
      </c>
      <c r="B1444" s="4" t="s">
        <v>4450</v>
      </c>
      <c r="C1444" s="4" t="s">
        <v>2053</v>
      </c>
      <c r="D1444" s="4" t="s">
        <v>4451</v>
      </c>
      <c r="E1444" s="4" t="s">
        <v>2241</v>
      </c>
      <c r="F1444" s="4" t="s">
        <v>3144</v>
      </c>
      <c r="G1444" s="4" t="s">
        <v>171</v>
      </c>
      <c r="H1444" s="5" t="str">
        <f>HYPERLINK("https://www.airitibooks.com/Detail/Detail?PublicationID=P20191202045", "https://www.airitibooks.com/Detail/Detail?PublicationID=P20191202045")</f>
        <v>https://www.airitibooks.com/Detail/Detail?PublicationID=P20191202045</v>
      </c>
    </row>
    <row r="1445" spans="1:8" ht="21" customHeight="1">
      <c r="A1445" s="4" t="s">
        <v>4452</v>
      </c>
      <c r="B1445" s="4" t="s">
        <v>4453</v>
      </c>
      <c r="C1445" s="4" t="s">
        <v>2799</v>
      </c>
      <c r="D1445" s="4" t="s">
        <v>4454</v>
      </c>
      <c r="E1445" s="4" t="s">
        <v>127</v>
      </c>
      <c r="F1445" s="4" t="s">
        <v>3167</v>
      </c>
      <c r="G1445" s="4" t="s">
        <v>227</v>
      </c>
      <c r="H1445" s="5" t="str">
        <f>HYPERLINK("https://www.airitibooks.com/Detail/Detail?PublicationID=P20191225081", "https://www.airitibooks.com/Detail/Detail?PublicationID=P20191225081")</f>
        <v>https://www.airitibooks.com/Detail/Detail?PublicationID=P20191225081</v>
      </c>
    </row>
    <row r="1446" spans="1:8" ht="21" customHeight="1">
      <c r="A1446" s="4" t="s">
        <v>4455</v>
      </c>
      <c r="B1446" s="4" t="s">
        <v>4456</v>
      </c>
      <c r="C1446" s="4" t="s">
        <v>2799</v>
      </c>
      <c r="D1446" s="4" t="s">
        <v>4457</v>
      </c>
      <c r="E1446" s="4" t="s">
        <v>2241</v>
      </c>
      <c r="F1446" s="4" t="s">
        <v>3153</v>
      </c>
      <c r="G1446" s="4" t="s">
        <v>394</v>
      </c>
      <c r="H1446" s="5" t="str">
        <f>HYPERLINK("https://www.airitibooks.com/Detail/Detail?PublicationID=P20191225083", "https://www.airitibooks.com/Detail/Detail?PublicationID=P20191225083")</f>
        <v>https://www.airitibooks.com/Detail/Detail?PublicationID=P20191225083</v>
      </c>
    </row>
    <row r="1447" spans="1:8" ht="21" customHeight="1">
      <c r="A1447" s="4" t="s">
        <v>4458</v>
      </c>
      <c r="B1447" s="4" t="s">
        <v>4459</v>
      </c>
      <c r="C1447" s="4" t="s">
        <v>2799</v>
      </c>
      <c r="D1447" s="4" t="s">
        <v>4460</v>
      </c>
      <c r="E1447" s="4" t="s">
        <v>127</v>
      </c>
      <c r="F1447" s="4" t="s">
        <v>3153</v>
      </c>
      <c r="G1447" s="4" t="s">
        <v>394</v>
      </c>
      <c r="H1447" s="5" t="str">
        <f>HYPERLINK("https://www.airitibooks.com/Detail/Detail?PublicationID=P20191225089", "https://www.airitibooks.com/Detail/Detail?PublicationID=P20191225089")</f>
        <v>https://www.airitibooks.com/Detail/Detail?PublicationID=P20191225089</v>
      </c>
    </row>
    <row r="1448" spans="1:8" ht="21" customHeight="1">
      <c r="A1448" s="4" t="s">
        <v>4461</v>
      </c>
      <c r="B1448" s="4" t="s">
        <v>4462</v>
      </c>
      <c r="C1448" s="4" t="s">
        <v>2799</v>
      </c>
      <c r="D1448" s="4" t="s">
        <v>4463</v>
      </c>
      <c r="E1448" s="4" t="s">
        <v>127</v>
      </c>
      <c r="F1448" s="4" t="s">
        <v>3177</v>
      </c>
      <c r="G1448" s="4" t="s">
        <v>362</v>
      </c>
      <c r="H1448" s="5" t="str">
        <f>HYPERLINK("https://www.airitibooks.com/Detail/Detail?PublicationID=P20191225090", "https://www.airitibooks.com/Detail/Detail?PublicationID=P20191225090")</f>
        <v>https://www.airitibooks.com/Detail/Detail?PublicationID=P20191225090</v>
      </c>
    </row>
    <row r="1449" spans="1:8" ht="21" customHeight="1">
      <c r="A1449" s="4" t="s">
        <v>4464</v>
      </c>
      <c r="B1449" s="4" t="s">
        <v>4465</v>
      </c>
      <c r="C1449" s="4" t="s">
        <v>2799</v>
      </c>
      <c r="D1449" s="4" t="s">
        <v>4466</v>
      </c>
      <c r="E1449" s="4" t="s">
        <v>127</v>
      </c>
      <c r="F1449" s="4" t="s">
        <v>3162</v>
      </c>
      <c r="G1449" s="4" t="s">
        <v>143</v>
      </c>
      <c r="H1449" s="5" t="str">
        <f>HYPERLINK("https://www.airitibooks.com/Detail/Detail?PublicationID=P20191225110", "https://www.airitibooks.com/Detail/Detail?PublicationID=P20191225110")</f>
        <v>https://www.airitibooks.com/Detail/Detail?PublicationID=P20191225110</v>
      </c>
    </row>
    <row r="1450" spans="1:8" ht="21" customHeight="1">
      <c r="A1450" s="4" t="s">
        <v>4467</v>
      </c>
      <c r="B1450" s="4" t="s">
        <v>4468</v>
      </c>
      <c r="C1450" s="4" t="s">
        <v>2816</v>
      </c>
      <c r="D1450" s="4" t="s">
        <v>4469</v>
      </c>
      <c r="E1450" s="4" t="s">
        <v>406</v>
      </c>
      <c r="F1450" s="4" t="s">
        <v>3177</v>
      </c>
      <c r="G1450" s="4" t="s">
        <v>235</v>
      </c>
      <c r="H1450" s="5" t="str">
        <f>HYPERLINK("https://www.airitibooks.com/Detail/Detail?PublicationID=P20191226048", "https://www.airitibooks.com/Detail/Detail?PublicationID=P20191226048")</f>
        <v>https://www.airitibooks.com/Detail/Detail?PublicationID=P20191226048</v>
      </c>
    </row>
    <row r="1451" spans="1:8" ht="21" customHeight="1">
      <c r="A1451" s="4" t="s">
        <v>4470</v>
      </c>
      <c r="B1451" s="4" t="s">
        <v>4471</v>
      </c>
      <c r="C1451" s="4" t="s">
        <v>2824</v>
      </c>
      <c r="D1451" s="4" t="s">
        <v>4472</v>
      </c>
      <c r="E1451" s="4" t="s">
        <v>406</v>
      </c>
      <c r="F1451" s="4" t="s">
        <v>3162</v>
      </c>
      <c r="G1451" s="4" t="s">
        <v>167</v>
      </c>
      <c r="H1451" s="5" t="str">
        <f>HYPERLINK("https://www.airitibooks.com/Detail/Detail?PublicationID=P20191226051", "https://www.airitibooks.com/Detail/Detail?PublicationID=P20191226051")</f>
        <v>https://www.airitibooks.com/Detail/Detail?PublicationID=P20191226051</v>
      </c>
    </row>
    <row r="1452" spans="1:8" ht="21" customHeight="1">
      <c r="A1452" s="4" t="s">
        <v>4473</v>
      </c>
      <c r="B1452" s="4" t="s">
        <v>4474</v>
      </c>
      <c r="C1452" s="4" t="s">
        <v>2053</v>
      </c>
      <c r="D1452" s="4" t="s">
        <v>4475</v>
      </c>
      <c r="E1452" s="4" t="s">
        <v>220</v>
      </c>
      <c r="F1452" s="4" t="s">
        <v>3200</v>
      </c>
      <c r="G1452" s="4" t="s">
        <v>182</v>
      </c>
      <c r="H1452" s="5" t="str">
        <f>HYPERLINK("https://www.airitibooks.com/Detail/Detail?PublicationID=P20191226063", "https://www.airitibooks.com/Detail/Detail?PublicationID=P20191226063")</f>
        <v>https://www.airitibooks.com/Detail/Detail?PublicationID=P20191226063</v>
      </c>
    </row>
    <row r="1453" spans="1:8" ht="21" customHeight="1">
      <c r="A1453" s="4" t="s">
        <v>4476</v>
      </c>
      <c r="B1453" s="4" t="s">
        <v>4477</v>
      </c>
      <c r="C1453" s="4" t="s">
        <v>2053</v>
      </c>
      <c r="D1453" s="4" t="s">
        <v>4478</v>
      </c>
      <c r="E1453" s="4" t="s">
        <v>220</v>
      </c>
      <c r="F1453" s="4" t="s">
        <v>3172</v>
      </c>
      <c r="G1453" s="4" t="s">
        <v>1235</v>
      </c>
      <c r="H1453" s="5" t="str">
        <f>HYPERLINK("https://www.airitibooks.com/Detail/Detail?PublicationID=P20191226064", "https://www.airitibooks.com/Detail/Detail?PublicationID=P20191226064")</f>
        <v>https://www.airitibooks.com/Detail/Detail?PublicationID=P20191226064</v>
      </c>
    </row>
    <row r="1454" spans="1:8" ht="21" customHeight="1">
      <c r="A1454" s="4" t="s">
        <v>4479</v>
      </c>
      <c r="B1454" s="4" t="s">
        <v>4480</v>
      </c>
      <c r="C1454" s="4" t="s">
        <v>2053</v>
      </c>
      <c r="D1454" s="4" t="s">
        <v>4481</v>
      </c>
      <c r="E1454" s="4" t="s">
        <v>220</v>
      </c>
      <c r="F1454" s="4" t="s">
        <v>3177</v>
      </c>
      <c r="G1454" s="4" t="s">
        <v>362</v>
      </c>
      <c r="H1454" s="5" t="str">
        <f>HYPERLINK("https://www.airitibooks.com/Detail/Detail?PublicationID=P20191226068", "https://www.airitibooks.com/Detail/Detail?PublicationID=P20191226068")</f>
        <v>https://www.airitibooks.com/Detail/Detail?PublicationID=P20191226068</v>
      </c>
    </row>
    <row r="1455" spans="1:8" ht="21" customHeight="1">
      <c r="A1455" s="4" t="s">
        <v>4482</v>
      </c>
      <c r="B1455" s="4" t="s">
        <v>4483</v>
      </c>
      <c r="C1455" s="4" t="s">
        <v>2053</v>
      </c>
      <c r="D1455" s="4" t="s">
        <v>4484</v>
      </c>
      <c r="E1455" s="4" t="s">
        <v>220</v>
      </c>
      <c r="F1455" s="4" t="s">
        <v>3172</v>
      </c>
      <c r="G1455" s="4" t="s">
        <v>133</v>
      </c>
      <c r="H1455" s="5" t="str">
        <f>HYPERLINK("https://www.airitibooks.com/Detail/Detail?PublicationID=P20191226075", "https://www.airitibooks.com/Detail/Detail?PublicationID=P20191226075")</f>
        <v>https://www.airitibooks.com/Detail/Detail?PublicationID=P20191226075</v>
      </c>
    </row>
    <row r="1456" spans="1:8" ht="21" customHeight="1">
      <c r="A1456" s="4" t="s">
        <v>4485</v>
      </c>
      <c r="B1456" s="4" t="s">
        <v>4486</v>
      </c>
      <c r="C1456" s="4" t="s">
        <v>2053</v>
      </c>
      <c r="D1456" s="4" t="s">
        <v>4487</v>
      </c>
      <c r="E1456" s="4" t="s">
        <v>220</v>
      </c>
      <c r="F1456" s="4" t="s">
        <v>3200</v>
      </c>
      <c r="G1456" s="4" t="s">
        <v>154</v>
      </c>
      <c r="H1456" s="5" t="str">
        <f>HYPERLINK("https://www.airitibooks.com/Detail/Detail?PublicationID=P20191226079", "https://www.airitibooks.com/Detail/Detail?PublicationID=P20191226079")</f>
        <v>https://www.airitibooks.com/Detail/Detail?PublicationID=P20191226079</v>
      </c>
    </row>
    <row r="1457" spans="1:8" ht="21" customHeight="1">
      <c r="A1457" s="4" t="s">
        <v>4488</v>
      </c>
      <c r="B1457" s="4" t="s">
        <v>4489</v>
      </c>
      <c r="C1457" s="4" t="s">
        <v>2053</v>
      </c>
      <c r="D1457" s="4" t="s">
        <v>4490</v>
      </c>
      <c r="E1457" s="4" t="s">
        <v>220</v>
      </c>
      <c r="F1457" s="4" t="s">
        <v>3172</v>
      </c>
      <c r="G1457" s="4" t="s">
        <v>320</v>
      </c>
      <c r="H1457" s="5" t="str">
        <f>HYPERLINK("https://www.airitibooks.com/Detail/Detail?PublicationID=P20191226085", "https://www.airitibooks.com/Detail/Detail?PublicationID=P20191226085")</f>
        <v>https://www.airitibooks.com/Detail/Detail?PublicationID=P20191226085</v>
      </c>
    </row>
    <row r="1458" spans="1:8" ht="21" customHeight="1">
      <c r="A1458" s="4" t="s">
        <v>4491</v>
      </c>
      <c r="B1458" s="4" t="s">
        <v>4492</v>
      </c>
      <c r="C1458" s="4" t="s">
        <v>3350</v>
      </c>
      <c r="D1458" s="4" t="s">
        <v>3279</v>
      </c>
      <c r="E1458" s="4" t="s">
        <v>406</v>
      </c>
      <c r="F1458" s="4" t="s">
        <v>3200</v>
      </c>
      <c r="G1458" s="4" t="s">
        <v>182</v>
      </c>
      <c r="H1458" s="5" t="str">
        <f>HYPERLINK("https://www.airitibooks.com/Detail/Detail?PublicationID=P20200103058", "https://www.airitibooks.com/Detail/Detail?PublicationID=P20200103058")</f>
        <v>https://www.airitibooks.com/Detail/Detail?PublicationID=P20200103058</v>
      </c>
    </row>
    <row r="1459" spans="1:8" ht="21" customHeight="1">
      <c r="A1459" s="4" t="s">
        <v>4493</v>
      </c>
      <c r="B1459" s="4" t="s">
        <v>4494</v>
      </c>
      <c r="C1459" s="4" t="s">
        <v>1430</v>
      </c>
      <c r="D1459" s="4" t="s">
        <v>4495</v>
      </c>
      <c r="E1459" s="4" t="s">
        <v>406</v>
      </c>
      <c r="F1459" s="4" t="s">
        <v>3200</v>
      </c>
      <c r="G1459" s="4" t="s">
        <v>154</v>
      </c>
      <c r="H1459" s="5" t="str">
        <f>HYPERLINK("https://www.airitibooks.com/Detail/Detail?PublicationID=P20200103238", "https://www.airitibooks.com/Detail/Detail?PublicationID=P20200103238")</f>
        <v>https://www.airitibooks.com/Detail/Detail?PublicationID=P20200103238</v>
      </c>
    </row>
    <row r="1460" spans="1:8" ht="21" customHeight="1">
      <c r="A1460" s="4" t="s">
        <v>4496</v>
      </c>
      <c r="B1460" s="4" t="s">
        <v>4497</v>
      </c>
      <c r="C1460" s="4" t="s">
        <v>1430</v>
      </c>
      <c r="D1460" s="4" t="s">
        <v>4495</v>
      </c>
      <c r="E1460" s="4" t="s">
        <v>406</v>
      </c>
      <c r="F1460" s="4" t="s">
        <v>3200</v>
      </c>
      <c r="G1460" s="4" t="s">
        <v>154</v>
      </c>
      <c r="H1460" s="5" t="str">
        <f>HYPERLINK("https://www.airitibooks.com/Detail/Detail?PublicationID=P20200103239", "https://www.airitibooks.com/Detail/Detail?PublicationID=P20200103239")</f>
        <v>https://www.airitibooks.com/Detail/Detail?PublicationID=P20200103239</v>
      </c>
    </row>
    <row r="1461" spans="1:8" ht="21" customHeight="1">
      <c r="A1461" s="4" t="s">
        <v>4498</v>
      </c>
      <c r="B1461" s="4" t="s">
        <v>4499</v>
      </c>
      <c r="C1461" s="4" t="s">
        <v>3147</v>
      </c>
      <c r="D1461" s="4" t="s">
        <v>4500</v>
      </c>
      <c r="E1461" s="4" t="s">
        <v>406</v>
      </c>
      <c r="F1461" s="4" t="s">
        <v>3144</v>
      </c>
      <c r="G1461" s="4" t="s">
        <v>3149</v>
      </c>
      <c r="H1461" s="5" t="str">
        <f>HYPERLINK("https://www.airitibooks.com/Detail/Detail?PublicationID=P20200110043", "https://www.airitibooks.com/Detail/Detail?PublicationID=P20200110043")</f>
        <v>https://www.airitibooks.com/Detail/Detail?PublicationID=P20200110043</v>
      </c>
    </row>
    <row r="1462" spans="1:8" ht="21" customHeight="1">
      <c r="A1462" s="4" t="s">
        <v>4501</v>
      </c>
      <c r="B1462" s="4" t="s">
        <v>4502</v>
      </c>
      <c r="C1462" s="4" t="s">
        <v>1508</v>
      </c>
      <c r="D1462" s="4" t="s">
        <v>4503</v>
      </c>
      <c r="E1462" s="4" t="s">
        <v>220</v>
      </c>
      <c r="F1462" s="4" t="s">
        <v>3172</v>
      </c>
      <c r="G1462" s="4" t="s">
        <v>858</v>
      </c>
      <c r="H1462" s="5" t="str">
        <f>HYPERLINK("https://www.airitibooks.com/Detail/Detail?PublicationID=P20200110153", "https://www.airitibooks.com/Detail/Detail?PublicationID=P20200110153")</f>
        <v>https://www.airitibooks.com/Detail/Detail?PublicationID=P20200110153</v>
      </c>
    </row>
    <row r="1463" spans="1:8" ht="21" customHeight="1">
      <c r="A1463" s="4" t="s">
        <v>4504</v>
      </c>
      <c r="B1463" s="4" t="s">
        <v>4505</v>
      </c>
      <c r="C1463" s="4" t="s">
        <v>1508</v>
      </c>
      <c r="D1463" s="4" t="s">
        <v>4506</v>
      </c>
      <c r="E1463" s="4" t="s">
        <v>406</v>
      </c>
      <c r="F1463" s="4" t="s">
        <v>3144</v>
      </c>
      <c r="G1463" s="4" t="s">
        <v>171</v>
      </c>
      <c r="H1463" s="5" t="str">
        <f>HYPERLINK("https://www.airitibooks.com/Detail/Detail?PublicationID=P20200110164", "https://www.airitibooks.com/Detail/Detail?PublicationID=P20200110164")</f>
        <v>https://www.airitibooks.com/Detail/Detail?PublicationID=P20200110164</v>
      </c>
    </row>
    <row r="1464" spans="1:8" ht="21" customHeight="1">
      <c r="A1464" s="4" t="s">
        <v>4507</v>
      </c>
      <c r="B1464" s="4" t="s">
        <v>4508</v>
      </c>
      <c r="C1464" s="4" t="s">
        <v>583</v>
      </c>
      <c r="D1464" s="4" t="s">
        <v>4509</v>
      </c>
      <c r="E1464" s="4" t="s">
        <v>127</v>
      </c>
      <c r="F1464" s="4" t="s">
        <v>3153</v>
      </c>
      <c r="G1464" s="4" t="s">
        <v>394</v>
      </c>
      <c r="H1464" s="5" t="str">
        <f>HYPERLINK("https://www.airitibooks.com/Detail/Detail?PublicationID=P20200110231", "https://www.airitibooks.com/Detail/Detail?PublicationID=P20200110231")</f>
        <v>https://www.airitibooks.com/Detail/Detail?PublicationID=P20200110231</v>
      </c>
    </row>
    <row r="1465" spans="1:8" ht="21" customHeight="1">
      <c r="A1465" s="4" t="s">
        <v>4510</v>
      </c>
      <c r="B1465" s="4" t="s">
        <v>4511</v>
      </c>
      <c r="C1465" s="4" t="s">
        <v>583</v>
      </c>
      <c r="D1465" s="4" t="s">
        <v>4509</v>
      </c>
      <c r="E1465" s="4" t="s">
        <v>127</v>
      </c>
      <c r="F1465" s="4" t="s">
        <v>3153</v>
      </c>
      <c r="G1465" s="4" t="s">
        <v>394</v>
      </c>
      <c r="H1465" s="5" t="str">
        <f>HYPERLINK("https://www.airitibooks.com/Detail/Detail?PublicationID=P20200110232", "https://www.airitibooks.com/Detail/Detail?PublicationID=P20200110232")</f>
        <v>https://www.airitibooks.com/Detail/Detail?PublicationID=P20200110232</v>
      </c>
    </row>
    <row r="1466" spans="1:8" ht="21" customHeight="1">
      <c r="A1466" s="4" t="s">
        <v>4512</v>
      </c>
      <c r="B1466" s="4" t="s">
        <v>4513</v>
      </c>
      <c r="C1466" s="4" t="s">
        <v>2908</v>
      </c>
      <c r="D1466" s="4" t="s">
        <v>4514</v>
      </c>
      <c r="E1466" s="4" t="s">
        <v>1663</v>
      </c>
      <c r="F1466" s="4" t="s">
        <v>3144</v>
      </c>
      <c r="G1466" s="4" t="s">
        <v>171</v>
      </c>
      <c r="H1466" s="5" t="str">
        <f>HYPERLINK("https://www.airitibooks.com/Detail/Detail?PublicationID=P20200117003", "https://www.airitibooks.com/Detail/Detail?PublicationID=P20200117003")</f>
        <v>https://www.airitibooks.com/Detail/Detail?PublicationID=P20200117003</v>
      </c>
    </row>
    <row r="1467" spans="1:8" ht="21" customHeight="1">
      <c r="A1467" s="4" t="s">
        <v>4515</v>
      </c>
      <c r="B1467" s="4" t="s">
        <v>4516</v>
      </c>
      <c r="C1467" s="4" t="s">
        <v>2908</v>
      </c>
      <c r="D1467" s="4" t="s">
        <v>4517</v>
      </c>
      <c r="E1467" s="4" t="s">
        <v>2241</v>
      </c>
      <c r="F1467" s="4" t="s">
        <v>3144</v>
      </c>
      <c r="G1467" s="4" t="s">
        <v>171</v>
      </c>
      <c r="H1467" s="5" t="str">
        <f>HYPERLINK("https://www.airitibooks.com/Detail/Detail?PublicationID=P20200117004", "https://www.airitibooks.com/Detail/Detail?PublicationID=P20200117004")</f>
        <v>https://www.airitibooks.com/Detail/Detail?PublicationID=P20200117004</v>
      </c>
    </row>
    <row r="1468" spans="1:8" ht="21" customHeight="1">
      <c r="A1468" s="4" t="s">
        <v>4518</v>
      </c>
      <c r="B1468" s="4" t="s">
        <v>4519</v>
      </c>
      <c r="C1468" s="4" t="s">
        <v>2908</v>
      </c>
      <c r="D1468" s="4" t="s">
        <v>4520</v>
      </c>
      <c r="E1468" s="4" t="s">
        <v>127</v>
      </c>
      <c r="F1468" s="4" t="s">
        <v>3144</v>
      </c>
      <c r="G1468" s="4" t="s">
        <v>171</v>
      </c>
      <c r="H1468" s="5" t="str">
        <f>HYPERLINK("https://www.airitibooks.com/Detail/Detail?PublicationID=P20200117006", "https://www.airitibooks.com/Detail/Detail?PublicationID=P20200117006")</f>
        <v>https://www.airitibooks.com/Detail/Detail?PublicationID=P20200117006</v>
      </c>
    </row>
    <row r="1469" spans="1:8" ht="21" customHeight="1">
      <c r="A1469" s="4" t="s">
        <v>4521</v>
      </c>
      <c r="B1469" s="4" t="s">
        <v>4522</v>
      </c>
      <c r="C1469" s="4" t="s">
        <v>335</v>
      </c>
      <c r="D1469" s="4" t="s">
        <v>4523</v>
      </c>
      <c r="E1469" s="4" t="s">
        <v>406</v>
      </c>
      <c r="F1469" s="4" t="s">
        <v>3189</v>
      </c>
      <c r="G1469" s="4" t="s">
        <v>3502</v>
      </c>
      <c r="H1469" s="5" t="str">
        <f>HYPERLINK("https://www.airitibooks.com/Detail/Detail?PublicationID=P20200117030", "https://www.airitibooks.com/Detail/Detail?PublicationID=P20200117030")</f>
        <v>https://www.airitibooks.com/Detail/Detail?PublicationID=P20200117030</v>
      </c>
    </row>
    <row r="1470" spans="1:8" ht="21" customHeight="1">
      <c r="A1470" s="4" t="s">
        <v>4524</v>
      </c>
      <c r="B1470" s="4" t="s">
        <v>4525</v>
      </c>
      <c r="C1470" s="4" t="s">
        <v>1838</v>
      </c>
      <c r="D1470" s="4" t="s">
        <v>4526</v>
      </c>
      <c r="E1470" s="4" t="s">
        <v>406</v>
      </c>
      <c r="F1470" s="4" t="s">
        <v>3189</v>
      </c>
      <c r="G1470" s="4" t="s">
        <v>3502</v>
      </c>
      <c r="H1470" s="5" t="str">
        <f>HYPERLINK("https://www.airitibooks.com/Detail/Detail?PublicationID=P20200117036", "https://www.airitibooks.com/Detail/Detail?PublicationID=P20200117036")</f>
        <v>https://www.airitibooks.com/Detail/Detail?PublicationID=P20200117036</v>
      </c>
    </row>
    <row r="1471" spans="1:8" ht="21" customHeight="1">
      <c r="A1471" s="4" t="s">
        <v>4527</v>
      </c>
      <c r="B1471" s="4" t="s">
        <v>4528</v>
      </c>
      <c r="C1471" s="4" t="s">
        <v>1838</v>
      </c>
      <c r="D1471" s="4" t="s">
        <v>4526</v>
      </c>
      <c r="E1471" s="4" t="s">
        <v>406</v>
      </c>
      <c r="F1471" s="4" t="s">
        <v>3189</v>
      </c>
      <c r="G1471" s="4" t="s">
        <v>3502</v>
      </c>
      <c r="H1471" s="5" t="str">
        <f>HYPERLINK("https://www.airitibooks.com/Detail/Detail?PublicationID=P20200117048", "https://www.airitibooks.com/Detail/Detail?PublicationID=P20200117048")</f>
        <v>https://www.airitibooks.com/Detail/Detail?PublicationID=P20200117048</v>
      </c>
    </row>
    <row r="1472" spans="1:8" ht="21" customHeight="1">
      <c r="A1472" s="4" t="s">
        <v>4529</v>
      </c>
      <c r="B1472" s="4" t="s">
        <v>4530</v>
      </c>
      <c r="C1472" s="4" t="s">
        <v>1838</v>
      </c>
      <c r="D1472" s="4" t="s">
        <v>4531</v>
      </c>
      <c r="E1472" s="4" t="s">
        <v>406</v>
      </c>
      <c r="F1472" s="4" t="s">
        <v>3189</v>
      </c>
      <c r="G1472" s="4" t="s">
        <v>3502</v>
      </c>
      <c r="H1472" s="5" t="str">
        <f>HYPERLINK("https://www.airitibooks.com/Detail/Detail?PublicationID=P20200117077", "https://www.airitibooks.com/Detail/Detail?PublicationID=P20200117077")</f>
        <v>https://www.airitibooks.com/Detail/Detail?PublicationID=P20200117077</v>
      </c>
    </row>
    <row r="1473" spans="1:8" ht="21" customHeight="1">
      <c r="A1473" s="4" t="s">
        <v>4532</v>
      </c>
      <c r="B1473" s="4" t="s">
        <v>4533</v>
      </c>
      <c r="C1473" s="4" t="s">
        <v>1508</v>
      </c>
      <c r="D1473" s="4" t="s">
        <v>4534</v>
      </c>
      <c r="E1473" s="4" t="s">
        <v>406</v>
      </c>
      <c r="F1473" s="4" t="s">
        <v>3189</v>
      </c>
      <c r="G1473" s="4" t="s">
        <v>1076</v>
      </c>
      <c r="H1473" s="5" t="str">
        <f>HYPERLINK("https://www.airitibooks.com/Detail/Detail?PublicationID=P20200117253", "https://www.airitibooks.com/Detail/Detail?PublicationID=P20200117253")</f>
        <v>https://www.airitibooks.com/Detail/Detail?PublicationID=P20200117253</v>
      </c>
    </row>
    <row r="1474" spans="1:8" ht="21" customHeight="1">
      <c r="A1474" s="4" t="s">
        <v>4535</v>
      </c>
      <c r="B1474" s="4" t="s">
        <v>4536</v>
      </c>
      <c r="C1474" s="4" t="s">
        <v>1629</v>
      </c>
      <c r="D1474" s="4" t="s">
        <v>4537</v>
      </c>
      <c r="E1474" s="4" t="s">
        <v>127</v>
      </c>
      <c r="F1474" s="4" t="s">
        <v>3167</v>
      </c>
      <c r="G1474" s="4" t="s">
        <v>264</v>
      </c>
      <c r="H1474" s="5" t="str">
        <f>HYPERLINK("https://www.airitibooks.com/Detail/Detail?PublicationID=P20200117257", "https://www.airitibooks.com/Detail/Detail?PublicationID=P20200117257")</f>
        <v>https://www.airitibooks.com/Detail/Detail?PublicationID=P20200117257</v>
      </c>
    </row>
    <row r="1475" spans="1:8" ht="21" customHeight="1">
      <c r="A1475" s="4" t="s">
        <v>4538</v>
      </c>
      <c r="B1475" s="4" t="s">
        <v>4539</v>
      </c>
      <c r="C1475" s="4" t="s">
        <v>2824</v>
      </c>
      <c r="D1475" s="4" t="s">
        <v>4540</v>
      </c>
      <c r="E1475" s="4" t="s">
        <v>406</v>
      </c>
      <c r="F1475" s="4" t="s">
        <v>3177</v>
      </c>
      <c r="G1475" s="4" t="s">
        <v>362</v>
      </c>
      <c r="H1475" s="5" t="str">
        <f>HYPERLINK("https://www.airitibooks.com/Detail/Detail?PublicationID=P20200117263", "https://www.airitibooks.com/Detail/Detail?PublicationID=P20200117263")</f>
        <v>https://www.airitibooks.com/Detail/Detail?PublicationID=P20200117263</v>
      </c>
    </row>
    <row r="1476" spans="1:8" ht="21" customHeight="1">
      <c r="A1476" s="4" t="s">
        <v>4541</v>
      </c>
      <c r="B1476" s="4" t="s">
        <v>4542</v>
      </c>
      <c r="C1476" s="4" t="s">
        <v>2824</v>
      </c>
      <c r="D1476" s="4" t="s">
        <v>4543</v>
      </c>
      <c r="E1476" s="4" t="s">
        <v>406</v>
      </c>
      <c r="F1476" s="4" t="s">
        <v>3200</v>
      </c>
      <c r="G1476" s="4" t="s">
        <v>154</v>
      </c>
      <c r="H1476" s="5" t="str">
        <f>HYPERLINK("https://www.airitibooks.com/Detail/Detail?PublicationID=P20200117266", "https://www.airitibooks.com/Detail/Detail?PublicationID=P20200117266")</f>
        <v>https://www.airitibooks.com/Detail/Detail?PublicationID=P20200117266</v>
      </c>
    </row>
    <row r="1477" spans="1:8" ht="21" customHeight="1">
      <c r="A1477" s="4" t="s">
        <v>4544</v>
      </c>
      <c r="B1477" s="4" t="s">
        <v>4545</v>
      </c>
      <c r="C1477" s="4" t="s">
        <v>2824</v>
      </c>
      <c r="D1477" s="4" t="s">
        <v>4546</v>
      </c>
      <c r="E1477" s="4" t="s">
        <v>406</v>
      </c>
      <c r="F1477" s="4" t="s">
        <v>3144</v>
      </c>
      <c r="G1477" s="4" t="s">
        <v>3149</v>
      </c>
      <c r="H1477" s="5" t="str">
        <f>HYPERLINK("https://www.airitibooks.com/Detail/Detail?PublicationID=P20200117267", "https://www.airitibooks.com/Detail/Detail?PublicationID=P20200117267")</f>
        <v>https://www.airitibooks.com/Detail/Detail?PublicationID=P20200117267</v>
      </c>
    </row>
    <row r="1478" spans="1:8" ht="21" customHeight="1">
      <c r="A1478" s="4" t="s">
        <v>4547</v>
      </c>
      <c r="B1478" s="4" t="s">
        <v>4548</v>
      </c>
      <c r="C1478" s="4" t="s">
        <v>2053</v>
      </c>
      <c r="D1478" s="4" t="s">
        <v>4549</v>
      </c>
      <c r="E1478" s="4" t="s">
        <v>127</v>
      </c>
      <c r="F1478" s="4" t="s">
        <v>3162</v>
      </c>
      <c r="G1478" s="4" t="s">
        <v>1979</v>
      </c>
      <c r="H1478" s="5" t="str">
        <f>HYPERLINK("https://www.airitibooks.com/Detail/Detail?PublicationID=P20200117269", "https://www.airitibooks.com/Detail/Detail?PublicationID=P20200117269")</f>
        <v>https://www.airitibooks.com/Detail/Detail?PublicationID=P20200117269</v>
      </c>
    </row>
    <row r="1479" spans="1:8" ht="21" customHeight="1">
      <c r="A1479" s="4" t="s">
        <v>4550</v>
      </c>
      <c r="B1479" s="4" t="s">
        <v>4551</v>
      </c>
      <c r="C1479" s="4" t="s">
        <v>199</v>
      </c>
      <c r="D1479" s="4" t="s">
        <v>4552</v>
      </c>
      <c r="E1479" s="4" t="s">
        <v>220</v>
      </c>
      <c r="F1479" s="4" t="s">
        <v>3162</v>
      </c>
      <c r="G1479" s="4" t="s">
        <v>3163</v>
      </c>
      <c r="H1479" s="5" t="str">
        <f>HYPERLINK("https://www.airitibooks.com/Detail/Detail?PublicationID=P20200131079", "https://www.airitibooks.com/Detail/Detail?PublicationID=P20200131079")</f>
        <v>https://www.airitibooks.com/Detail/Detail?PublicationID=P20200131079</v>
      </c>
    </row>
    <row r="1480" spans="1:8" ht="21" customHeight="1">
      <c r="A1480" s="4" t="s">
        <v>4553</v>
      </c>
      <c r="B1480" s="4" t="s">
        <v>4554</v>
      </c>
      <c r="C1480" s="4" t="s">
        <v>190</v>
      </c>
      <c r="D1480" s="4" t="s">
        <v>4555</v>
      </c>
      <c r="E1480" s="4" t="s">
        <v>406</v>
      </c>
      <c r="F1480" s="4" t="s">
        <v>3172</v>
      </c>
      <c r="G1480" s="4" t="s">
        <v>221</v>
      </c>
      <c r="H1480" s="5" t="str">
        <f>HYPERLINK("https://www.airitibooks.com/Detail/Detail?PublicationID=P20200131122", "https://www.airitibooks.com/Detail/Detail?PublicationID=P20200131122")</f>
        <v>https://www.airitibooks.com/Detail/Detail?PublicationID=P20200131122</v>
      </c>
    </row>
    <row r="1481" spans="1:8" ht="21" customHeight="1">
      <c r="A1481" s="4" t="s">
        <v>4556</v>
      </c>
      <c r="B1481" s="4" t="s">
        <v>4557</v>
      </c>
      <c r="C1481" s="4" t="s">
        <v>1525</v>
      </c>
      <c r="D1481" s="4" t="s">
        <v>4558</v>
      </c>
      <c r="E1481" s="4" t="s">
        <v>220</v>
      </c>
      <c r="F1481" s="4" t="s">
        <v>3200</v>
      </c>
      <c r="G1481" s="4" t="s">
        <v>154</v>
      </c>
      <c r="H1481" s="5" t="str">
        <f>HYPERLINK("https://www.airitibooks.com/Detail/Detail?PublicationID=P20200131143", "https://www.airitibooks.com/Detail/Detail?PublicationID=P20200131143")</f>
        <v>https://www.airitibooks.com/Detail/Detail?PublicationID=P20200131143</v>
      </c>
    </row>
    <row r="1482" spans="1:8" ht="21" customHeight="1">
      <c r="A1482" s="4" t="s">
        <v>4559</v>
      </c>
      <c r="B1482" s="4" t="s">
        <v>4560</v>
      </c>
      <c r="C1482" s="4" t="s">
        <v>1629</v>
      </c>
      <c r="D1482" s="4" t="s">
        <v>4561</v>
      </c>
      <c r="E1482" s="4" t="s">
        <v>220</v>
      </c>
      <c r="F1482" s="4" t="s">
        <v>3167</v>
      </c>
      <c r="G1482" s="4" t="s">
        <v>842</v>
      </c>
      <c r="H1482" s="5" t="str">
        <f>HYPERLINK("https://www.airitibooks.com/Detail/Detail?PublicationID=P20200215111", "https://www.airitibooks.com/Detail/Detail?PublicationID=P20200215111")</f>
        <v>https://www.airitibooks.com/Detail/Detail?PublicationID=P20200215111</v>
      </c>
    </row>
    <row r="1483" spans="1:8" ht="21" customHeight="1">
      <c r="A1483" s="4" t="s">
        <v>4562</v>
      </c>
      <c r="B1483" s="4" t="s">
        <v>4563</v>
      </c>
      <c r="C1483" s="4" t="s">
        <v>2053</v>
      </c>
      <c r="D1483" s="4" t="s">
        <v>4564</v>
      </c>
      <c r="E1483" s="4" t="s">
        <v>2241</v>
      </c>
      <c r="F1483" s="4" t="s">
        <v>3144</v>
      </c>
      <c r="G1483" s="4" t="s">
        <v>3149</v>
      </c>
      <c r="H1483" s="5" t="str">
        <f>HYPERLINK("https://www.airitibooks.com/Detail/Detail?PublicationID=P20200221464", "https://www.airitibooks.com/Detail/Detail?PublicationID=P20200221464")</f>
        <v>https://www.airitibooks.com/Detail/Detail?PublicationID=P20200221464</v>
      </c>
    </row>
    <row r="1484" spans="1:8" ht="21" customHeight="1">
      <c r="A1484" s="4" t="s">
        <v>19</v>
      </c>
      <c r="B1484" s="4" t="s">
        <v>4565</v>
      </c>
      <c r="C1484" s="4" t="s">
        <v>583</v>
      </c>
      <c r="D1484" s="4" t="s">
        <v>3215</v>
      </c>
      <c r="E1484" s="4" t="s">
        <v>1545</v>
      </c>
      <c r="F1484" s="4" t="s">
        <v>3144</v>
      </c>
      <c r="G1484" s="4" t="s">
        <v>171</v>
      </c>
      <c r="H1484" s="5" t="str">
        <f>HYPERLINK("https://www.airitibooks.com/Detail/Detail?PublicationID=P20200225001", "https://www.airitibooks.com/Detail/Detail?PublicationID=P20200225001")</f>
        <v>https://www.airitibooks.com/Detail/Detail?PublicationID=P20200225001</v>
      </c>
    </row>
    <row r="1485" spans="1:8" ht="21" customHeight="1">
      <c r="A1485" s="4" t="s">
        <v>4566</v>
      </c>
      <c r="B1485" s="4" t="s">
        <v>4567</v>
      </c>
      <c r="C1485" s="4" t="s">
        <v>1817</v>
      </c>
      <c r="D1485" s="4" t="s">
        <v>4568</v>
      </c>
      <c r="E1485" s="4" t="s">
        <v>127</v>
      </c>
      <c r="F1485" s="4" t="s">
        <v>3144</v>
      </c>
      <c r="G1485" s="4" t="s">
        <v>171</v>
      </c>
      <c r="H1485" s="5" t="str">
        <f>HYPERLINK("https://www.airitibooks.com/Detail/Detail?PublicationID=P20200227012", "https://www.airitibooks.com/Detail/Detail?PublicationID=P20200227012")</f>
        <v>https://www.airitibooks.com/Detail/Detail?PublicationID=P20200227012</v>
      </c>
    </row>
    <row r="1486" spans="1:8" ht="21" customHeight="1">
      <c r="A1486" s="4" t="s">
        <v>4569</v>
      </c>
      <c r="B1486" s="4" t="s">
        <v>4570</v>
      </c>
      <c r="C1486" s="4" t="s">
        <v>2824</v>
      </c>
      <c r="D1486" s="4" t="s">
        <v>4571</v>
      </c>
      <c r="E1486" s="4" t="s">
        <v>406</v>
      </c>
      <c r="F1486" s="4" t="s">
        <v>3167</v>
      </c>
      <c r="G1486" s="4" t="s">
        <v>380</v>
      </c>
      <c r="H1486" s="5" t="str">
        <f>HYPERLINK("https://www.airitibooks.com/Detail/Detail?PublicationID=P20200227025", "https://www.airitibooks.com/Detail/Detail?PublicationID=P20200227025")</f>
        <v>https://www.airitibooks.com/Detail/Detail?PublicationID=P20200227025</v>
      </c>
    </row>
    <row r="1487" spans="1:8" ht="21" customHeight="1">
      <c r="A1487" s="4" t="s">
        <v>4572</v>
      </c>
      <c r="B1487" s="4" t="s">
        <v>4573</v>
      </c>
      <c r="C1487" s="4" t="s">
        <v>2053</v>
      </c>
      <c r="D1487" s="4" t="s">
        <v>4574</v>
      </c>
      <c r="E1487" s="4" t="s">
        <v>220</v>
      </c>
      <c r="F1487" s="4" t="s">
        <v>3167</v>
      </c>
      <c r="G1487" s="4" t="s">
        <v>380</v>
      </c>
      <c r="H1487" s="5" t="str">
        <f>HYPERLINK("https://www.airitibooks.com/Detail/Detail?PublicationID=P20200227202", "https://www.airitibooks.com/Detail/Detail?PublicationID=P20200227202")</f>
        <v>https://www.airitibooks.com/Detail/Detail?PublicationID=P20200227202</v>
      </c>
    </row>
    <row r="1488" spans="1:8" ht="21" customHeight="1">
      <c r="A1488" s="4" t="s">
        <v>4575</v>
      </c>
      <c r="B1488" s="4" t="s">
        <v>4576</v>
      </c>
      <c r="C1488" s="4" t="s">
        <v>3862</v>
      </c>
      <c r="D1488" s="4" t="s">
        <v>4577</v>
      </c>
      <c r="E1488" s="4" t="s">
        <v>220</v>
      </c>
      <c r="F1488" s="4" t="s">
        <v>3144</v>
      </c>
      <c r="G1488" s="4" t="s">
        <v>171</v>
      </c>
      <c r="H1488" s="5" t="str">
        <f>HYPERLINK("https://www.airitibooks.com/Detail/Detail?PublicationID=P20200304001", "https://www.airitibooks.com/Detail/Detail?PublicationID=P20200304001")</f>
        <v>https://www.airitibooks.com/Detail/Detail?PublicationID=P20200304001</v>
      </c>
    </row>
    <row r="1489" spans="1:8" ht="21" customHeight="1">
      <c r="A1489" s="4" t="s">
        <v>4578</v>
      </c>
      <c r="B1489" s="4" t="s">
        <v>4579</v>
      </c>
      <c r="C1489" s="4" t="s">
        <v>3862</v>
      </c>
      <c r="D1489" s="4" t="s">
        <v>4580</v>
      </c>
      <c r="E1489" s="4" t="s">
        <v>127</v>
      </c>
      <c r="F1489" s="4" t="s">
        <v>3144</v>
      </c>
      <c r="G1489" s="4" t="s">
        <v>171</v>
      </c>
      <c r="H1489" s="5" t="str">
        <f>HYPERLINK("https://www.airitibooks.com/Detail/Detail?PublicationID=P20200304002", "https://www.airitibooks.com/Detail/Detail?PublicationID=P20200304002")</f>
        <v>https://www.airitibooks.com/Detail/Detail?PublicationID=P20200304002</v>
      </c>
    </row>
    <row r="1490" spans="1:8" ht="21" customHeight="1">
      <c r="A1490" s="4" t="s">
        <v>4581</v>
      </c>
      <c r="B1490" s="4" t="s">
        <v>4582</v>
      </c>
      <c r="C1490" s="4" t="s">
        <v>3862</v>
      </c>
      <c r="D1490" s="4" t="s">
        <v>4583</v>
      </c>
      <c r="E1490" s="4" t="s">
        <v>220</v>
      </c>
      <c r="F1490" s="4" t="s">
        <v>3144</v>
      </c>
      <c r="G1490" s="4" t="s">
        <v>171</v>
      </c>
      <c r="H1490" s="5" t="str">
        <f>HYPERLINK("https://www.airitibooks.com/Detail/Detail?PublicationID=P20200304005", "https://www.airitibooks.com/Detail/Detail?PublicationID=P20200304005")</f>
        <v>https://www.airitibooks.com/Detail/Detail?PublicationID=P20200304005</v>
      </c>
    </row>
    <row r="1491" spans="1:8" ht="21" customHeight="1">
      <c r="A1491" s="4" t="s">
        <v>4584</v>
      </c>
      <c r="B1491" s="4" t="s">
        <v>4585</v>
      </c>
      <c r="C1491" s="4" t="s">
        <v>3862</v>
      </c>
      <c r="D1491" s="4" t="s">
        <v>4586</v>
      </c>
      <c r="E1491" s="4" t="s">
        <v>220</v>
      </c>
      <c r="F1491" s="4" t="s">
        <v>3153</v>
      </c>
      <c r="G1491" s="4" t="s">
        <v>755</v>
      </c>
      <c r="H1491" s="5" t="str">
        <f>HYPERLINK("https://www.airitibooks.com/Detail/Detail?PublicationID=P20200304006", "https://www.airitibooks.com/Detail/Detail?PublicationID=P20200304006")</f>
        <v>https://www.airitibooks.com/Detail/Detail?PublicationID=P20200304006</v>
      </c>
    </row>
    <row r="1492" spans="1:8" ht="21" customHeight="1">
      <c r="A1492" s="4" t="s">
        <v>4587</v>
      </c>
      <c r="B1492" s="4" t="s">
        <v>4588</v>
      </c>
      <c r="C1492" s="4" t="s">
        <v>3862</v>
      </c>
      <c r="D1492" s="4" t="s">
        <v>4589</v>
      </c>
      <c r="E1492" s="4" t="s">
        <v>220</v>
      </c>
      <c r="F1492" s="4" t="s">
        <v>3144</v>
      </c>
      <c r="G1492" s="4" t="s">
        <v>171</v>
      </c>
      <c r="H1492" s="5" t="str">
        <f>HYPERLINK("https://www.airitibooks.com/Detail/Detail?PublicationID=P20200304007", "https://www.airitibooks.com/Detail/Detail?PublicationID=P20200304007")</f>
        <v>https://www.airitibooks.com/Detail/Detail?PublicationID=P20200304007</v>
      </c>
    </row>
    <row r="1493" spans="1:8" ht="21" customHeight="1">
      <c r="A1493" s="4" t="s">
        <v>4590</v>
      </c>
      <c r="B1493" s="4" t="s">
        <v>4591</v>
      </c>
      <c r="C1493" s="4" t="s">
        <v>3862</v>
      </c>
      <c r="D1493" s="4" t="s">
        <v>4592</v>
      </c>
      <c r="E1493" s="4" t="s">
        <v>220</v>
      </c>
      <c r="F1493" s="4" t="s">
        <v>3144</v>
      </c>
      <c r="G1493" s="4" t="s">
        <v>171</v>
      </c>
      <c r="H1493" s="5" t="str">
        <f>HYPERLINK("https://www.airitibooks.com/Detail/Detail?PublicationID=P20200304008", "https://www.airitibooks.com/Detail/Detail?PublicationID=P20200304008")</f>
        <v>https://www.airitibooks.com/Detail/Detail?PublicationID=P20200304008</v>
      </c>
    </row>
    <row r="1494" spans="1:8" ht="21" customHeight="1">
      <c r="A1494" s="4" t="s">
        <v>4593</v>
      </c>
      <c r="B1494" s="4" t="s">
        <v>4594</v>
      </c>
      <c r="C1494" s="4" t="s">
        <v>3880</v>
      </c>
      <c r="D1494" s="4" t="s">
        <v>4595</v>
      </c>
      <c r="E1494" s="4" t="s">
        <v>220</v>
      </c>
      <c r="F1494" s="4" t="s">
        <v>3200</v>
      </c>
      <c r="G1494" s="4" t="s">
        <v>182</v>
      </c>
      <c r="H1494" s="5" t="str">
        <f>HYPERLINK("https://www.airitibooks.com/Detail/Detail?PublicationID=P20200304010", "https://www.airitibooks.com/Detail/Detail?PublicationID=P20200304010")</f>
        <v>https://www.airitibooks.com/Detail/Detail?PublicationID=P20200304010</v>
      </c>
    </row>
    <row r="1495" spans="1:8" ht="21" customHeight="1">
      <c r="A1495" s="4" t="s">
        <v>4596</v>
      </c>
      <c r="B1495" s="4" t="s">
        <v>4597</v>
      </c>
      <c r="C1495" s="4" t="s">
        <v>8</v>
      </c>
      <c r="D1495" s="4" t="s">
        <v>4598</v>
      </c>
      <c r="E1495" s="4" t="s">
        <v>406</v>
      </c>
      <c r="F1495" s="4" t="s">
        <v>3200</v>
      </c>
      <c r="G1495" s="4" t="s">
        <v>182</v>
      </c>
      <c r="H1495" s="5" t="str">
        <f>HYPERLINK("https://www.airitibooks.com/Detail/Detail?PublicationID=P20200307021", "https://www.airitibooks.com/Detail/Detail?PublicationID=P20200307021")</f>
        <v>https://www.airitibooks.com/Detail/Detail?PublicationID=P20200307021</v>
      </c>
    </row>
    <row r="1496" spans="1:8" ht="21" customHeight="1">
      <c r="A1496" s="4" t="s">
        <v>4599</v>
      </c>
      <c r="B1496" s="4" t="s">
        <v>4600</v>
      </c>
      <c r="C1496" s="4" t="s">
        <v>8</v>
      </c>
      <c r="D1496" s="4" t="s">
        <v>4601</v>
      </c>
      <c r="E1496" s="4" t="s">
        <v>406</v>
      </c>
      <c r="F1496" s="4" t="s">
        <v>3200</v>
      </c>
      <c r="G1496" s="4" t="s">
        <v>182</v>
      </c>
      <c r="H1496" s="5" t="str">
        <f>HYPERLINK("https://www.airitibooks.com/Detail/Detail?PublicationID=P20200307022", "https://www.airitibooks.com/Detail/Detail?PublicationID=P20200307022")</f>
        <v>https://www.airitibooks.com/Detail/Detail?PublicationID=P20200307022</v>
      </c>
    </row>
    <row r="1497" spans="1:8" ht="21" customHeight="1">
      <c r="A1497" s="4" t="s">
        <v>4602</v>
      </c>
      <c r="B1497" s="4" t="s">
        <v>4603</v>
      </c>
      <c r="C1497" s="4" t="s">
        <v>8</v>
      </c>
      <c r="D1497" s="4" t="s">
        <v>4604</v>
      </c>
      <c r="E1497" s="4" t="s">
        <v>406</v>
      </c>
      <c r="F1497" s="4" t="s">
        <v>3144</v>
      </c>
      <c r="G1497" s="4" t="s">
        <v>3149</v>
      </c>
      <c r="H1497" s="5" t="str">
        <f>HYPERLINK("https://www.airitibooks.com/Detail/Detail?PublicationID=P20200307023", "https://www.airitibooks.com/Detail/Detail?PublicationID=P20200307023")</f>
        <v>https://www.airitibooks.com/Detail/Detail?PublicationID=P20200307023</v>
      </c>
    </row>
    <row r="1498" spans="1:8" ht="21" customHeight="1">
      <c r="A1498" s="4" t="s">
        <v>4605</v>
      </c>
      <c r="B1498" s="4" t="s">
        <v>4606</v>
      </c>
      <c r="C1498" s="4" t="s">
        <v>8</v>
      </c>
      <c r="D1498" s="4" t="s">
        <v>4607</v>
      </c>
      <c r="E1498" s="4" t="s">
        <v>406</v>
      </c>
      <c r="F1498" s="4" t="s">
        <v>3200</v>
      </c>
      <c r="G1498" s="4" t="s">
        <v>345</v>
      </c>
      <c r="H1498" s="5" t="str">
        <f>HYPERLINK("https://www.airitibooks.com/Detail/Detail?PublicationID=P20200307024", "https://www.airitibooks.com/Detail/Detail?PublicationID=P20200307024")</f>
        <v>https://www.airitibooks.com/Detail/Detail?PublicationID=P20200307024</v>
      </c>
    </row>
    <row r="1499" spans="1:8" ht="21" customHeight="1">
      <c r="A1499" s="4" t="s">
        <v>4608</v>
      </c>
      <c r="B1499" s="4" t="s">
        <v>4609</v>
      </c>
      <c r="C1499" s="4" t="s">
        <v>4610</v>
      </c>
      <c r="D1499" s="4" t="s">
        <v>4611</v>
      </c>
      <c r="E1499" s="4" t="s">
        <v>220</v>
      </c>
      <c r="F1499" s="4" t="s">
        <v>3172</v>
      </c>
      <c r="G1499" s="4" t="s">
        <v>221</v>
      </c>
      <c r="H1499" s="5" t="str">
        <f>HYPERLINK("https://www.airitibooks.com/Detail/Detail?PublicationID=P20200307034", "https://www.airitibooks.com/Detail/Detail?PublicationID=P20200307034")</f>
        <v>https://www.airitibooks.com/Detail/Detail?PublicationID=P20200307034</v>
      </c>
    </row>
    <row r="1500" spans="1:8" ht="21" customHeight="1">
      <c r="A1500" s="4" t="s">
        <v>4612</v>
      </c>
      <c r="B1500" s="4" t="s">
        <v>4613</v>
      </c>
      <c r="C1500" s="4" t="s">
        <v>4614</v>
      </c>
      <c r="D1500" s="4" t="s">
        <v>4615</v>
      </c>
      <c r="E1500" s="4" t="s">
        <v>220</v>
      </c>
      <c r="F1500" s="4" t="s">
        <v>3144</v>
      </c>
      <c r="G1500" s="4" t="s">
        <v>171</v>
      </c>
      <c r="H1500" s="5" t="str">
        <f>HYPERLINK("https://www.airitibooks.com/Detail/Detail?PublicationID=P20200307340", "https://www.airitibooks.com/Detail/Detail?PublicationID=P20200307340")</f>
        <v>https://www.airitibooks.com/Detail/Detail?PublicationID=P20200307340</v>
      </c>
    </row>
    <row r="1501" spans="1:8" ht="21" customHeight="1">
      <c r="A1501" s="4" t="s">
        <v>4616</v>
      </c>
      <c r="B1501" s="4" t="s">
        <v>4617</v>
      </c>
      <c r="C1501" s="4" t="s">
        <v>4614</v>
      </c>
      <c r="D1501" s="4" t="s">
        <v>4618</v>
      </c>
      <c r="E1501" s="4" t="s">
        <v>406</v>
      </c>
      <c r="F1501" s="4" t="s">
        <v>3153</v>
      </c>
      <c r="G1501" s="4" t="s">
        <v>532</v>
      </c>
      <c r="H1501" s="5" t="str">
        <f>HYPERLINK("https://www.airitibooks.com/Detail/Detail?PublicationID=P20200307403", "https://www.airitibooks.com/Detail/Detail?PublicationID=P20200307403")</f>
        <v>https://www.airitibooks.com/Detail/Detail?PublicationID=P20200307403</v>
      </c>
    </row>
    <row r="1502" spans="1:8" ht="21" customHeight="1">
      <c r="A1502" s="4" t="s">
        <v>4619</v>
      </c>
      <c r="B1502" s="4" t="s">
        <v>4620</v>
      </c>
      <c r="C1502" s="4" t="s">
        <v>4614</v>
      </c>
      <c r="D1502" s="4" t="s">
        <v>4621</v>
      </c>
      <c r="E1502" s="4" t="s">
        <v>406</v>
      </c>
      <c r="F1502" s="4" t="s">
        <v>3144</v>
      </c>
      <c r="G1502" s="4" t="s">
        <v>171</v>
      </c>
      <c r="H1502" s="5" t="str">
        <f>HYPERLINK("https://www.airitibooks.com/Detail/Detail?PublicationID=P20200307452", "https://www.airitibooks.com/Detail/Detail?PublicationID=P20200307452")</f>
        <v>https://www.airitibooks.com/Detail/Detail?PublicationID=P20200307452</v>
      </c>
    </row>
    <row r="1503" spans="1:8" ht="21" customHeight="1">
      <c r="A1503" s="4" t="s">
        <v>4622</v>
      </c>
      <c r="B1503" s="4" t="s">
        <v>4623</v>
      </c>
      <c r="C1503" s="4" t="s">
        <v>1930</v>
      </c>
      <c r="D1503" s="4" t="s">
        <v>4624</v>
      </c>
      <c r="E1503" s="4" t="s">
        <v>220</v>
      </c>
      <c r="F1503" s="4" t="s">
        <v>3162</v>
      </c>
      <c r="G1503" s="4" t="s">
        <v>167</v>
      </c>
      <c r="H1503" s="5" t="str">
        <f>HYPERLINK("https://www.airitibooks.com/Detail/Detail?PublicationID=P20200321039", "https://www.airitibooks.com/Detail/Detail?PublicationID=P20200321039")</f>
        <v>https://www.airitibooks.com/Detail/Detail?PublicationID=P20200321039</v>
      </c>
    </row>
    <row r="1504" spans="1:8" ht="21" customHeight="1">
      <c r="A1504" s="4" t="s">
        <v>4625</v>
      </c>
      <c r="B1504" s="4" t="s">
        <v>4626</v>
      </c>
      <c r="C1504" s="4" t="s">
        <v>3147</v>
      </c>
      <c r="D1504" s="4" t="s">
        <v>4627</v>
      </c>
      <c r="E1504" s="4" t="s">
        <v>406</v>
      </c>
      <c r="F1504" s="4" t="s">
        <v>3200</v>
      </c>
      <c r="G1504" s="4" t="s">
        <v>4628</v>
      </c>
      <c r="H1504" s="5" t="str">
        <f>HYPERLINK("https://www.airitibooks.com/Detail/Detail?PublicationID=P20200321057", "https://www.airitibooks.com/Detail/Detail?PublicationID=P20200321057")</f>
        <v>https://www.airitibooks.com/Detail/Detail?PublicationID=P20200321057</v>
      </c>
    </row>
    <row r="1505" spans="1:8" ht="21" customHeight="1">
      <c r="A1505" s="4" t="s">
        <v>4629</v>
      </c>
      <c r="B1505" s="4" t="s">
        <v>4630</v>
      </c>
      <c r="C1505" s="4" t="s">
        <v>3147</v>
      </c>
      <c r="D1505" s="4" t="s">
        <v>53</v>
      </c>
      <c r="E1505" s="4" t="s">
        <v>406</v>
      </c>
      <c r="F1505" s="4" t="s">
        <v>3162</v>
      </c>
      <c r="G1505" s="4" t="s">
        <v>580</v>
      </c>
      <c r="H1505" s="5" t="str">
        <f>HYPERLINK("https://www.airitibooks.com/Detail/Detail?PublicationID=P20200321064", "https://www.airitibooks.com/Detail/Detail?PublicationID=P20200321064")</f>
        <v>https://www.airitibooks.com/Detail/Detail?PublicationID=P20200321064</v>
      </c>
    </row>
    <row r="1506" spans="1:8" ht="21" customHeight="1">
      <c r="A1506" s="4" t="s">
        <v>4631</v>
      </c>
      <c r="B1506" s="4" t="s">
        <v>4632</v>
      </c>
      <c r="C1506" s="4" t="s">
        <v>3147</v>
      </c>
      <c r="D1506" s="4" t="s">
        <v>4633</v>
      </c>
      <c r="E1506" s="4" t="s">
        <v>406</v>
      </c>
      <c r="F1506" s="4" t="s">
        <v>3167</v>
      </c>
      <c r="G1506" s="4" t="s">
        <v>227</v>
      </c>
      <c r="H1506" s="5" t="str">
        <f>HYPERLINK("https://www.airitibooks.com/Detail/Detail?PublicationID=P20200321066", "https://www.airitibooks.com/Detail/Detail?PublicationID=P20200321066")</f>
        <v>https://www.airitibooks.com/Detail/Detail?PublicationID=P20200321066</v>
      </c>
    </row>
    <row r="1507" spans="1:8" ht="21" customHeight="1">
      <c r="A1507" s="4" t="s">
        <v>4634</v>
      </c>
      <c r="B1507" s="4" t="s">
        <v>4635</v>
      </c>
      <c r="C1507" s="4" t="s">
        <v>3880</v>
      </c>
      <c r="D1507" s="4" t="s">
        <v>4636</v>
      </c>
      <c r="E1507" s="4" t="s">
        <v>127</v>
      </c>
      <c r="F1507" s="4" t="s">
        <v>3177</v>
      </c>
      <c r="G1507" s="4" t="s">
        <v>235</v>
      </c>
      <c r="H1507" s="5" t="str">
        <f>HYPERLINK("https://www.airitibooks.com/Detail/Detail?PublicationID=P20200321086", "https://www.airitibooks.com/Detail/Detail?PublicationID=P20200321086")</f>
        <v>https://www.airitibooks.com/Detail/Detail?PublicationID=P20200321086</v>
      </c>
    </row>
    <row r="1508" spans="1:8" ht="21" customHeight="1">
      <c r="A1508" s="4" t="s">
        <v>4637</v>
      </c>
      <c r="B1508" s="4" t="s">
        <v>4638</v>
      </c>
      <c r="C1508" s="4" t="s">
        <v>3862</v>
      </c>
      <c r="D1508" s="4" t="s">
        <v>4639</v>
      </c>
      <c r="E1508" s="4" t="s">
        <v>2241</v>
      </c>
      <c r="F1508" s="4" t="s">
        <v>3153</v>
      </c>
      <c r="G1508" s="4" t="s">
        <v>532</v>
      </c>
      <c r="H1508" s="5" t="str">
        <f>HYPERLINK("https://www.airitibooks.com/Detail/Detail?PublicationID=P20200321088", "https://www.airitibooks.com/Detail/Detail?PublicationID=P20200321088")</f>
        <v>https://www.airitibooks.com/Detail/Detail?PublicationID=P20200321088</v>
      </c>
    </row>
    <row r="1509" spans="1:8" ht="21" customHeight="1">
      <c r="A1509" s="4" t="s">
        <v>4640</v>
      </c>
      <c r="B1509" s="4" t="s">
        <v>4641</v>
      </c>
      <c r="C1509" s="4" t="s">
        <v>3862</v>
      </c>
      <c r="D1509" s="4" t="s">
        <v>4642</v>
      </c>
      <c r="E1509" s="4" t="s">
        <v>220</v>
      </c>
      <c r="F1509" s="4" t="s">
        <v>3144</v>
      </c>
      <c r="G1509" s="4" t="s">
        <v>171</v>
      </c>
      <c r="H1509" s="5" t="str">
        <f>HYPERLINK("https://www.airitibooks.com/Detail/Detail?PublicationID=P20200321090", "https://www.airitibooks.com/Detail/Detail?PublicationID=P20200321090")</f>
        <v>https://www.airitibooks.com/Detail/Detail?PublicationID=P20200321090</v>
      </c>
    </row>
    <row r="1510" spans="1:8" ht="21" customHeight="1">
      <c r="A1510" s="4" t="s">
        <v>4643</v>
      </c>
      <c r="B1510" s="4" t="s">
        <v>4644</v>
      </c>
      <c r="C1510" s="4" t="s">
        <v>3862</v>
      </c>
      <c r="D1510" s="4" t="s">
        <v>4645</v>
      </c>
      <c r="E1510" s="4" t="s">
        <v>2241</v>
      </c>
      <c r="F1510" s="4" t="s">
        <v>3144</v>
      </c>
      <c r="G1510" s="4" t="s">
        <v>171</v>
      </c>
      <c r="H1510" s="5" t="str">
        <f>HYPERLINK("https://www.airitibooks.com/Detail/Detail?PublicationID=P20200321092", "https://www.airitibooks.com/Detail/Detail?PublicationID=P20200321092")</f>
        <v>https://www.airitibooks.com/Detail/Detail?PublicationID=P20200321092</v>
      </c>
    </row>
    <row r="1511" spans="1:8" ht="21" customHeight="1">
      <c r="A1511" s="4" t="s">
        <v>4646</v>
      </c>
      <c r="B1511" s="4" t="s">
        <v>4647</v>
      </c>
      <c r="C1511" s="4" t="s">
        <v>3862</v>
      </c>
      <c r="D1511" s="4" t="s">
        <v>4648</v>
      </c>
      <c r="E1511" s="4" t="s">
        <v>220</v>
      </c>
      <c r="F1511" s="4" t="s">
        <v>3144</v>
      </c>
      <c r="G1511" s="4" t="s">
        <v>4649</v>
      </c>
      <c r="H1511" s="5" t="str">
        <f>HYPERLINK("https://www.airitibooks.com/Detail/Detail?PublicationID=P20200321097", "https://www.airitibooks.com/Detail/Detail?PublicationID=P20200321097")</f>
        <v>https://www.airitibooks.com/Detail/Detail?PublicationID=P20200321097</v>
      </c>
    </row>
    <row r="1512" spans="1:8" ht="21" customHeight="1">
      <c r="A1512" s="4" t="s">
        <v>4650</v>
      </c>
      <c r="B1512" s="4" t="s">
        <v>4651</v>
      </c>
      <c r="C1512" s="4" t="s">
        <v>3862</v>
      </c>
      <c r="D1512" s="4" t="s">
        <v>4652</v>
      </c>
      <c r="E1512" s="4" t="s">
        <v>2241</v>
      </c>
      <c r="F1512" s="4" t="s">
        <v>3144</v>
      </c>
      <c r="G1512" s="4" t="s">
        <v>171</v>
      </c>
      <c r="H1512" s="5" t="str">
        <f>HYPERLINK("https://www.airitibooks.com/Detail/Detail?PublicationID=P20200321098", "https://www.airitibooks.com/Detail/Detail?PublicationID=P20200321098")</f>
        <v>https://www.airitibooks.com/Detail/Detail?PublicationID=P20200321098</v>
      </c>
    </row>
    <row r="1513" spans="1:8" ht="21" customHeight="1">
      <c r="A1513" s="4" t="s">
        <v>4653</v>
      </c>
      <c r="B1513" s="4" t="s">
        <v>4654</v>
      </c>
      <c r="C1513" s="4" t="s">
        <v>267</v>
      </c>
      <c r="D1513" s="4" t="s">
        <v>4655</v>
      </c>
      <c r="E1513" s="4" t="s">
        <v>1545</v>
      </c>
      <c r="F1513" s="4" t="s">
        <v>3167</v>
      </c>
      <c r="G1513" s="4" t="s">
        <v>247</v>
      </c>
      <c r="H1513" s="5" t="str">
        <f>HYPERLINK("https://www.airitibooks.com/Detail/Detail?PublicationID=P20200321128", "https://www.airitibooks.com/Detail/Detail?PublicationID=P20200321128")</f>
        <v>https://www.airitibooks.com/Detail/Detail?PublicationID=P20200321128</v>
      </c>
    </row>
    <row r="1514" spans="1:8" ht="21" customHeight="1">
      <c r="A1514" s="4" t="s">
        <v>4656</v>
      </c>
      <c r="B1514" s="4" t="s">
        <v>4657</v>
      </c>
      <c r="C1514" s="4" t="s">
        <v>267</v>
      </c>
      <c r="D1514" s="4" t="s">
        <v>3232</v>
      </c>
      <c r="E1514" s="4" t="s">
        <v>1545</v>
      </c>
      <c r="F1514" s="4" t="s">
        <v>3144</v>
      </c>
      <c r="G1514" s="4" t="s">
        <v>3149</v>
      </c>
      <c r="H1514" s="5" t="str">
        <f>HYPERLINK("https://www.airitibooks.com/Detail/Detail?PublicationID=P20200321129", "https://www.airitibooks.com/Detail/Detail?PublicationID=P20200321129")</f>
        <v>https://www.airitibooks.com/Detail/Detail?PublicationID=P20200321129</v>
      </c>
    </row>
    <row r="1515" spans="1:8" ht="21" customHeight="1">
      <c r="A1515" s="4" t="s">
        <v>4658</v>
      </c>
      <c r="B1515" s="4" t="s">
        <v>4659</v>
      </c>
      <c r="C1515" s="4" t="s">
        <v>267</v>
      </c>
      <c r="D1515" s="4" t="s">
        <v>4660</v>
      </c>
      <c r="E1515" s="4" t="s">
        <v>1545</v>
      </c>
      <c r="F1515" s="4" t="s">
        <v>3200</v>
      </c>
      <c r="G1515" s="4" t="s">
        <v>154</v>
      </c>
      <c r="H1515" s="5" t="str">
        <f>HYPERLINK("https://www.airitibooks.com/Detail/Detail?PublicationID=P20200321130", "https://www.airitibooks.com/Detail/Detail?PublicationID=P20200321130")</f>
        <v>https://www.airitibooks.com/Detail/Detail?PublicationID=P20200321130</v>
      </c>
    </row>
    <row r="1516" spans="1:8" ht="21" customHeight="1">
      <c r="A1516" s="4" t="s">
        <v>4661</v>
      </c>
      <c r="B1516" s="4" t="s">
        <v>4662</v>
      </c>
      <c r="C1516" s="4" t="s">
        <v>267</v>
      </c>
      <c r="D1516" s="4" t="s">
        <v>4663</v>
      </c>
      <c r="E1516" s="4" t="s">
        <v>1545</v>
      </c>
      <c r="F1516" s="4" t="s">
        <v>3162</v>
      </c>
      <c r="G1516" s="4" t="s">
        <v>3163</v>
      </c>
      <c r="H1516" s="5" t="str">
        <f>HYPERLINK("https://www.airitibooks.com/Detail/Detail?PublicationID=P20200321134", "https://www.airitibooks.com/Detail/Detail?PublicationID=P20200321134")</f>
        <v>https://www.airitibooks.com/Detail/Detail?PublicationID=P20200321134</v>
      </c>
    </row>
    <row r="1517" spans="1:8" ht="21" customHeight="1">
      <c r="A1517" s="4" t="s">
        <v>4664</v>
      </c>
      <c r="B1517" s="4" t="s">
        <v>4665</v>
      </c>
      <c r="C1517" s="4" t="s">
        <v>267</v>
      </c>
      <c r="D1517" s="4" t="s">
        <v>3232</v>
      </c>
      <c r="E1517" s="4" t="s">
        <v>1545</v>
      </c>
      <c r="F1517" s="4" t="s">
        <v>3144</v>
      </c>
      <c r="G1517" s="4" t="s">
        <v>3149</v>
      </c>
      <c r="H1517" s="5" t="str">
        <f>HYPERLINK("https://www.airitibooks.com/Detail/Detail?PublicationID=P20200321135", "https://www.airitibooks.com/Detail/Detail?PublicationID=P20200321135")</f>
        <v>https://www.airitibooks.com/Detail/Detail?PublicationID=P20200321135</v>
      </c>
    </row>
    <row r="1518" spans="1:8" ht="21" customHeight="1">
      <c r="A1518" s="4" t="s">
        <v>4666</v>
      </c>
      <c r="B1518" s="4" t="s">
        <v>4667</v>
      </c>
      <c r="C1518" s="4" t="s">
        <v>267</v>
      </c>
      <c r="D1518" s="4" t="s">
        <v>4668</v>
      </c>
      <c r="E1518" s="4" t="s">
        <v>1545</v>
      </c>
      <c r="F1518" s="4" t="s">
        <v>3167</v>
      </c>
      <c r="G1518" s="4" t="s">
        <v>227</v>
      </c>
      <c r="H1518" s="5" t="str">
        <f>HYPERLINK("https://www.airitibooks.com/Detail/Detail?PublicationID=P20200321136", "https://www.airitibooks.com/Detail/Detail?PublicationID=P20200321136")</f>
        <v>https://www.airitibooks.com/Detail/Detail?PublicationID=P20200321136</v>
      </c>
    </row>
    <row r="1519" spans="1:8" ht="21" customHeight="1">
      <c r="A1519" s="4" t="s">
        <v>4669</v>
      </c>
      <c r="B1519" s="4" t="s">
        <v>4670</v>
      </c>
      <c r="C1519" s="4" t="s">
        <v>267</v>
      </c>
      <c r="D1519" s="4" t="s">
        <v>4671</v>
      </c>
      <c r="E1519" s="4" t="s">
        <v>1545</v>
      </c>
      <c r="F1519" s="4" t="s">
        <v>3162</v>
      </c>
      <c r="G1519" s="4" t="s">
        <v>3163</v>
      </c>
      <c r="H1519" s="5" t="str">
        <f>HYPERLINK("https://www.airitibooks.com/Detail/Detail?PublicationID=P20200321137", "https://www.airitibooks.com/Detail/Detail?PublicationID=P20200321137")</f>
        <v>https://www.airitibooks.com/Detail/Detail?PublicationID=P20200321137</v>
      </c>
    </row>
    <row r="1520" spans="1:8" ht="21" customHeight="1">
      <c r="A1520" s="4" t="s">
        <v>4672</v>
      </c>
      <c r="B1520" s="4" t="s">
        <v>4673</v>
      </c>
      <c r="C1520" s="4" t="s">
        <v>267</v>
      </c>
      <c r="D1520" s="4" t="s">
        <v>4674</v>
      </c>
      <c r="E1520" s="4" t="s">
        <v>1545</v>
      </c>
      <c r="F1520" s="4" t="s">
        <v>3167</v>
      </c>
      <c r="G1520" s="4" t="s">
        <v>380</v>
      </c>
      <c r="H1520" s="5" t="str">
        <f>HYPERLINK("https://www.airitibooks.com/Detail/Detail?PublicationID=P20200321139", "https://www.airitibooks.com/Detail/Detail?PublicationID=P20200321139")</f>
        <v>https://www.airitibooks.com/Detail/Detail?PublicationID=P20200321139</v>
      </c>
    </row>
    <row r="1521" spans="1:8" ht="21" customHeight="1">
      <c r="A1521" s="4" t="s">
        <v>4675</v>
      </c>
      <c r="B1521" s="4" t="s">
        <v>4676</v>
      </c>
      <c r="C1521" s="4" t="s">
        <v>507</v>
      </c>
      <c r="D1521" s="4" t="s">
        <v>4677</v>
      </c>
      <c r="E1521" s="4" t="s">
        <v>406</v>
      </c>
      <c r="F1521" s="4" t="s">
        <v>3162</v>
      </c>
      <c r="G1521" s="4" t="s">
        <v>325</v>
      </c>
      <c r="H1521" s="5" t="str">
        <f>HYPERLINK("https://www.airitibooks.com/Detail/Detail?PublicationID=P20200321180", "https://www.airitibooks.com/Detail/Detail?PublicationID=P20200321180")</f>
        <v>https://www.airitibooks.com/Detail/Detail?PublicationID=P20200321180</v>
      </c>
    </row>
    <row r="1522" spans="1:8" ht="21" customHeight="1">
      <c r="A1522" s="4" t="s">
        <v>4678</v>
      </c>
      <c r="B1522" s="4" t="s">
        <v>4679</v>
      </c>
      <c r="C1522" s="4" t="s">
        <v>1391</v>
      </c>
      <c r="D1522" s="4" t="s">
        <v>4680</v>
      </c>
      <c r="E1522" s="4" t="s">
        <v>220</v>
      </c>
      <c r="F1522" s="4" t="s">
        <v>3177</v>
      </c>
      <c r="G1522" s="4" t="s">
        <v>3178</v>
      </c>
      <c r="H1522" s="5" t="str">
        <f>HYPERLINK("https://www.airitibooks.com/Detail/Detail?PublicationID=P20200321225", "https://www.airitibooks.com/Detail/Detail?PublicationID=P20200321225")</f>
        <v>https://www.airitibooks.com/Detail/Detail?PublicationID=P20200321225</v>
      </c>
    </row>
    <row r="1523" spans="1:8" ht="21" customHeight="1">
      <c r="A1523" s="4" t="s">
        <v>4681</v>
      </c>
      <c r="B1523" s="4" t="s">
        <v>4682</v>
      </c>
      <c r="C1523" s="4" t="s">
        <v>548</v>
      </c>
      <c r="D1523" s="4" t="s">
        <v>4683</v>
      </c>
      <c r="E1523" s="4" t="s">
        <v>1545</v>
      </c>
      <c r="F1523" s="4" t="s">
        <v>3177</v>
      </c>
      <c r="G1523" s="4" t="s">
        <v>1558</v>
      </c>
      <c r="H1523" s="5" t="str">
        <f>HYPERLINK("https://www.airitibooks.com/Detail/Detail?PublicationID=P20200321338", "https://www.airitibooks.com/Detail/Detail?PublicationID=P20200321338")</f>
        <v>https://www.airitibooks.com/Detail/Detail?PublicationID=P20200321338</v>
      </c>
    </row>
    <row r="1524" spans="1:8" ht="21" customHeight="1">
      <c r="A1524" s="4" t="s">
        <v>4684</v>
      </c>
      <c r="B1524" s="4" t="s">
        <v>4685</v>
      </c>
      <c r="C1524" s="4" t="s">
        <v>583</v>
      </c>
      <c r="D1524" s="4" t="s">
        <v>4686</v>
      </c>
      <c r="E1524" s="4" t="s">
        <v>406</v>
      </c>
      <c r="F1524" s="4" t="s">
        <v>3153</v>
      </c>
      <c r="G1524" s="4" t="s">
        <v>4687</v>
      </c>
      <c r="H1524" s="5" t="str">
        <f>HYPERLINK("https://www.airitibooks.com/Detail/Detail?PublicationID=P20200321382", "https://www.airitibooks.com/Detail/Detail?PublicationID=P20200321382")</f>
        <v>https://www.airitibooks.com/Detail/Detail?PublicationID=P20200321382</v>
      </c>
    </row>
    <row r="1525" spans="1:8" ht="21" customHeight="1">
      <c r="A1525" s="4" t="s">
        <v>4688</v>
      </c>
      <c r="B1525" s="4" t="s">
        <v>4689</v>
      </c>
      <c r="C1525" s="4" t="s">
        <v>583</v>
      </c>
      <c r="D1525" s="4" t="s">
        <v>4690</v>
      </c>
      <c r="E1525" s="4" t="s">
        <v>406</v>
      </c>
      <c r="F1525" s="4" t="s">
        <v>3153</v>
      </c>
      <c r="G1525" s="4" t="s">
        <v>4687</v>
      </c>
      <c r="H1525" s="5" t="str">
        <f>HYPERLINK("https://www.airitibooks.com/Detail/Detail?PublicationID=P20200321383", "https://www.airitibooks.com/Detail/Detail?PublicationID=P20200321383")</f>
        <v>https://www.airitibooks.com/Detail/Detail?PublicationID=P20200321383</v>
      </c>
    </row>
    <row r="1526" spans="1:8" ht="21" customHeight="1">
      <c r="A1526" s="4" t="s">
        <v>4691</v>
      </c>
      <c r="B1526" s="4" t="s">
        <v>4692</v>
      </c>
      <c r="C1526" s="4" t="s">
        <v>1629</v>
      </c>
      <c r="D1526" s="4" t="s">
        <v>3592</v>
      </c>
      <c r="E1526" s="4" t="s">
        <v>1545</v>
      </c>
      <c r="F1526" s="4" t="s">
        <v>3144</v>
      </c>
      <c r="G1526" s="4" t="s">
        <v>171</v>
      </c>
      <c r="H1526" s="5" t="str">
        <f>HYPERLINK("https://www.airitibooks.com/Detail/Detail?PublicationID=P20200321464", "https://www.airitibooks.com/Detail/Detail?PublicationID=P20200321464")</f>
        <v>https://www.airitibooks.com/Detail/Detail?PublicationID=P20200321464</v>
      </c>
    </row>
    <row r="1527" spans="1:8" ht="21" customHeight="1">
      <c r="A1527" s="4" t="s">
        <v>4693</v>
      </c>
      <c r="B1527" s="4" t="s">
        <v>4694</v>
      </c>
      <c r="C1527" s="4" t="s">
        <v>1629</v>
      </c>
      <c r="D1527" s="4" t="s">
        <v>4695</v>
      </c>
      <c r="E1527" s="4" t="s">
        <v>1545</v>
      </c>
      <c r="F1527" s="4" t="s">
        <v>3167</v>
      </c>
      <c r="G1527" s="4" t="s">
        <v>380</v>
      </c>
      <c r="H1527" s="5" t="str">
        <f>HYPERLINK("https://www.airitibooks.com/Detail/Detail?PublicationID=P20200321465", "https://www.airitibooks.com/Detail/Detail?PublicationID=P20200321465")</f>
        <v>https://www.airitibooks.com/Detail/Detail?PublicationID=P20200321465</v>
      </c>
    </row>
    <row r="1528" spans="1:8" ht="21" customHeight="1">
      <c r="A1528" s="4" t="s">
        <v>4696</v>
      </c>
      <c r="B1528" s="4" t="s">
        <v>4697</v>
      </c>
      <c r="C1528" s="4" t="s">
        <v>1629</v>
      </c>
      <c r="D1528" s="4" t="s">
        <v>1231</v>
      </c>
      <c r="E1528" s="4" t="s">
        <v>1545</v>
      </c>
      <c r="F1528" s="4" t="s">
        <v>3200</v>
      </c>
      <c r="G1528" s="4" t="s">
        <v>154</v>
      </c>
      <c r="H1528" s="5" t="str">
        <f>HYPERLINK("https://www.airitibooks.com/Detail/Detail?PublicationID=P20200321466", "https://www.airitibooks.com/Detail/Detail?PublicationID=P20200321466")</f>
        <v>https://www.airitibooks.com/Detail/Detail?PublicationID=P20200321466</v>
      </c>
    </row>
    <row r="1529" spans="1:8" ht="21" customHeight="1">
      <c r="A1529" s="4" t="s">
        <v>4698</v>
      </c>
      <c r="B1529" s="4" t="s">
        <v>4699</v>
      </c>
      <c r="C1529" s="4" t="s">
        <v>1629</v>
      </c>
      <c r="D1529" s="4" t="s">
        <v>4700</v>
      </c>
      <c r="E1529" s="4" t="s">
        <v>1545</v>
      </c>
      <c r="F1529" s="4" t="s">
        <v>3167</v>
      </c>
      <c r="G1529" s="4" t="s">
        <v>264</v>
      </c>
      <c r="H1529" s="5" t="str">
        <f>HYPERLINK("https://www.airitibooks.com/Detail/Detail?PublicationID=P20200321467", "https://www.airitibooks.com/Detail/Detail?PublicationID=P20200321467")</f>
        <v>https://www.airitibooks.com/Detail/Detail?PublicationID=P20200321467</v>
      </c>
    </row>
    <row r="1530" spans="1:8" ht="21" customHeight="1">
      <c r="A1530" s="4" t="s">
        <v>4701</v>
      </c>
      <c r="B1530" s="4" t="s">
        <v>4702</v>
      </c>
      <c r="C1530" s="4" t="s">
        <v>4614</v>
      </c>
      <c r="D1530" s="4" t="s">
        <v>4703</v>
      </c>
      <c r="E1530" s="4" t="s">
        <v>406</v>
      </c>
      <c r="F1530" s="4" t="s">
        <v>3144</v>
      </c>
      <c r="G1530" s="4" t="s">
        <v>171</v>
      </c>
      <c r="H1530" s="5" t="str">
        <f>HYPERLINK("https://www.airitibooks.com/Detail/Detail?PublicationID=P20200321832", "https://www.airitibooks.com/Detail/Detail?PublicationID=P20200321832")</f>
        <v>https://www.airitibooks.com/Detail/Detail?PublicationID=P20200321832</v>
      </c>
    </row>
    <row r="1531" spans="1:8" ht="21" customHeight="1">
      <c r="A1531" s="4" t="s">
        <v>4704</v>
      </c>
      <c r="B1531" s="4" t="s">
        <v>4705</v>
      </c>
      <c r="C1531" s="4" t="s">
        <v>4614</v>
      </c>
      <c r="D1531" s="4" t="s">
        <v>4706</v>
      </c>
      <c r="E1531" s="4" t="s">
        <v>406</v>
      </c>
      <c r="F1531" s="4" t="s">
        <v>3144</v>
      </c>
      <c r="G1531" s="4" t="s">
        <v>171</v>
      </c>
      <c r="H1531" s="5" t="str">
        <f>HYPERLINK("https://www.airitibooks.com/Detail/Detail?PublicationID=P20200321833", "https://www.airitibooks.com/Detail/Detail?PublicationID=P20200321833")</f>
        <v>https://www.airitibooks.com/Detail/Detail?PublicationID=P20200321833</v>
      </c>
    </row>
    <row r="1532" spans="1:8" ht="21" customHeight="1">
      <c r="A1532" s="4" t="s">
        <v>4707</v>
      </c>
      <c r="B1532" s="4" t="s">
        <v>4708</v>
      </c>
      <c r="C1532" s="4" t="s">
        <v>4614</v>
      </c>
      <c r="D1532" s="4" t="s">
        <v>4709</v>
      </c>
      <c r="E1532" s="4" t="s">
        <v>406</v>
      </c>
      <c r="F1532" s="4" t="s">
        <v>3144</v>
      </c>
      <c r="G1532" s="4" t="s">
        <v>171</v>
      </c>
      <c r="H1532" s="5" t="str">
        <f>HYPERLINK("https://www.airitibooks.com/Detail/Detail?PublicationID=P20200321836", "https://www.airitibooks.com/Detail/Detail?PublicationID=P20200321836")</f>
        <v>https://www.airitibooks.com/Detail/Detail?PublicationID=P20200321836</v>
      </c>
    </row>
    <row r="1533" spans="1:8" ht="21" customHeight="1">
      <c r="A1533" s="4" t="s">
        <v>4710</v>
      </c>
      <c r="B1533" s="4" t="s">
        <v>4711</v>
      </c>
      <c r="C1533" s="4" t="s">
        <v>306</v>
      </c>
      <c r="D1533" s="4" t="s">
        <v>4712</v>
      </c>
      <c r="E1533" s="4" t="s">
        <v>127</v>
      </c>
      <c r="F1533" s="4" t="s">
        <v>3153</v>
      </c>
      <c r="G1533" s="4" t="s">
        <v>3263</v>
      </c>
      <c r="H1533" s="5" t="str">
        <f>HYPERLINK("https://www.airitibooks.com/Detail/Detail?PublicationID=P20200323004", "https://www.airitibooks.com/Detail/Detail?PublicationID=P20200323004")</f>
        <v>https://www.airitibooks.com/Detail/Detail?PublicationID=P20200323004</v>
      </c>
    </row>
    <row r="1534" spans="1:8" ht="21" customHeight="1">
      <c r="A1534" s="4" t="s">
        <v>4713</v>
      </c>
      <c r="B1534" s="4" t="s">
        <v>4714</v>
      </c>
      <c r="C1534" s="4" t="s">
        <v>453</v>
      </c>
      <c r="D1534" s="4" t="s">
        <v>4715</v>
      </c>
      <c r="E1534" s="4" t="s">
        <v>406</v>
      </c>
      <c r="F1534" s="4" t="s">
        <v>3167</v>
      </c>
      <c r="G1534" s="4" t="s">
        <v>842</v>
      </c>
      <c r="H1534" s="5" t="str">
        <f>HYPERLINK("https://www.airitibooks.com/Detail/Detail?PublicationID=P20200402081", "https://www.airitibooks.com/Detail/Detail?PublicationID=P20200402081")</f>
        <v>https://www.airitibooks.com/Detail/Detail?PublicationID=P20200402081</v>
      </c>
    </row>
    <row r="1535" spans="1:8" ht="21" customHeight="1">
      <c r="A1535" s="4" t="s">
        <v>4716</v>
      </c>
      <c r="B1535" s="4" t="s">
        <v>4717</v>
      </c>
      <c r="C1535" s="4" t="s">
        <v>453</v>
      </c>
      <c r="D1535" s="4" t="s">
        <v>4715</v>
      </c>
      <c r="E1535" s="4" t="s">
        <v>406</v>
      </c>
      <c r="F1535" s="4" t="s">
        <v>3167</v>
      </c>
      <c r="G1535" s="4" t="s">
        <v>842</v>
      </c>
      <c r="H1535" s="5" t="str">
        <f>HYPERLINK("https://www.airitibooks.com/Detail/Detail?PublicationID=P20200402083", "https://www.airitibooks.com/Detail/Detail?PublicationID=P20200402083")</f>
        <v>https://www.airitibooks.com/Detail/Detail?PublicationID=P20200402083</v>
      </c>
    </row>
    <row r="1536" spans="1:8" ht="21" customHeight="1">
      <c r="A1536" s="4" t="s">
        <v>4718</v>
      </c>
      <c r="B1536" s="4" t="s">
        <v>4719</v>
      </c>
      <c r="C1536" s="4" t="s">
        <v>453</v>
      </c>
      <c r="D1536" s="4" t="s">
        <v>4720</v>
      </c>
      <c r="E1536" s="4" t="s">
        <v>406</v>
      </c>
      <c r="F1536" s="4" t="s">
        <v>3167</v>
      </c>
      <c r="G1536" s="4" t="s">
        <v>380</v>
      </c>
      <c r="H1536" s="5" t="str">
        <f>HYPERLINK("https://www.airitibooks.com/Detail/Detail?PublicationID=P20200402084", "https://www.airitibooks.com/Detail/Detail?PublicationID=P20200402084")</f>
        <v>https://www.airitibooks.com/Detail/Detail?PublicationID=P20200402084</v>
      </c>
    </row>
    <row r="1537" spans="1:8" ht="21" customHeight="1">
      <c r="A1537" s="4" t="s">
        <v>4721</v>
      </c>
      <c r="B1537" s="4" t="s">
        <v>4722</v>
      </c>
      <c r="C1537" s="4" t="s">
        <v>453</v>
      </c>
      <c r="D1537" s="4" t="s">
        <v>4723</v>
      </c>
      <c r="E1537" s="4" t="s">
        <v>406</v>
      </c>
      <c r="F1537" s="4" t="s">
        <v>3167</v>
      </c>
      <c r="G1537" s="4" t="s">
        <v>842</v>
      </c>
      <c r="H1537" s="5" t="str">
        <f>HYPERLINK("https://www.airitibooks.com/Detail/Detail?PublicationID=P20200402085", "https://www.airitibooks.com/Detail/Detail?PublicationID=P20200402085")</f>
        <v>https://www.airitibooks.com/Detail/Detail?PublicationID=P20200402085</v>
      </c>
    </row>
    <row r="1538" spans="1:8" ht="21" customHeight="1">
      <c r="A1538" s="4" t="s">
        <v>4724</v>
      </c>
      <c r="B1538" s="4" t="s">
        <v>4725</v>
      </c>
      <c r="C1538" s="4" t="s">
        <v>453</v>
      </c>
      <c r="D1538" s="4" t="s">
        <v>50</v>
      </c>
      <c r="E1538" s="4" t="s">
        <v>406</v>
      </c>
      <c r="F1538" s="4" t="s">
        <v>3200</v>
      </c>
      <c r="G1538" s="4" t="s">
        <v>182</v>
      </c>
      <c r="H1538" s="5" t="str">
        <f>HYPERLINK("https://www.airitibooks.com/Detail/Detail?PublicationID=P20200402087", "https://www.airitibooks.com/Detail/Detail?PublicationID=P20200402087")</f>
        <v>https://www.airitibooks.com/Detail/Detail?PublicationID=P20200402087</v>
      </c>
    </row>
    <row r="1539" spans="1:8" ht="21" customHeight="1">
      <c r="A1539" s="4" t="s">
        <v>4726</v>
      </c>
      <c r="B1539" s="4" t="s">
        <v>4727</v>
      </c>
      <c r="C1539" s="4" t="s">
        <v>453</v>
      </c>
      <c r="D1539" s="4" t="s">
        <v>4728</v>
      </c>
      <c r="E1539" s="4" t="s">
        <v>220</v>
      </c>
      <c r="F1539" s="4" t="s">
        <v>3172</v>
      </c>
      <c r="G1539" s="4" t="s">
        <v>320</v>
      </c>
      <c r="H1539" s="5" t="str">
        <f>HYPERLINK("https://www.airitibooks.com/Detail/Detail?PublicationID=P20200402093", "https://www.airitibooks.com/Detail/Detail?PublicationID=P20200402093")</f>
        <v>https://www.airitibooks.com/Detail/Detail?PublicationID=P20200402093</v>
      </c>
    </row>
    <row r="1540" spans="1:8" ht="21" customHeight="1">
      <c r="A1540" s="4" t="s">
        <v>4729</v>
      </c>
      <c r="B1540" s="4" t="s">
        <v>4730</v>
      </c>
      <c r="C1540" s="4" t="s">
        <v>944</v>
      </c>
      <c r="D1540" s="4" t="s">
        <v>4731</v>
      </c>
      <c r="E1540" s="4" t="s">
        <v>1545</v>
      </c>
      <c r="F1540" s="4" t="s">
        <v>3167</v>
      </c>
      <c r="G1540" s="4" t="s">
        <v>227</v>
      </c>
      <c r="H1540" s="5" t="str">
        <f>HYPERLINK("https://www.airitibooks.com/Detail/Detail?PublicationID=P20200402401", "https://www.airitibooks.com/Detail/Detail?PublicationID=P20200402401")</f>
        <v>https://www.airitibooks.com/Detail/Detail?PublicationID=P20200402401</v>
      </c>
    </row>
    <row r="1541" spans="1:8" ht="21" customHeight="1">
      <c r="A1541" s="4" t="s">
        <v>4732</v>
      </c>
      <c r="B1541" s="4" t="s">
        <v>4733</v>
      </c>
      <c r="C1541" s="4" t="s">
        <v>944</v>
      </c>
      <c r="D1541" s="4" t="s">
        <v>4734</v>
      </c>
      <c r="E1541" s="4" t="s">
        <v>1545</v>
      </c>
      <c r="F1541" s="4" t="s">
        <v>3144</v>
      </c>
      <c r="G1541" s="4" t="s">
        <v>171</v>
      </c>
      <c r="H1541" s="5" t="str">
        <f>HYPERLINK("https://www.airitibooks.com/Detail/Detail?PublicationID=P20200402402", "https://www.airitibooks.com/Detail/Detail?PublicationID=P20200402402")</f>
        <v>https://www.airitibooks.com/Detail/Detail?PublicationID=P20200402402</v>
      </c>
    </row>
    <row r="1542" spans="1:8" ht="21" customHeight="1">
      <c r="A1542" s="4" t="s">
        <v>4735</v>
      </c>
      <c r="B1542" s="4" t="s">
        <v>4736</v>
      </c>
      <c r="C1542" s="4" t="s">
        <v>944</v>
      </c>
      <c r="D1542" s="4" t="s">
        <v>4737</v>
      </c>
      <c r="E1542" s="4" t="s">
        <v>1545</v>
      </c>
      <c r="F1542" s="4" t="s">
        <v>3162</v>
      </c>
      <c r="G1542" s="4" t="s">
        <v>580</v>
      </c>
      <c r="H1542" s="5" t="str">
        <f>HYPERLINK("https://www.airitibooks.com/Detail/Detail?PublicationID=P20200402404", "https://www.airitibooks.com/Detail/Detail?PublicationID=P20200402404")</f>
        <v>https://www.airitibooks.com/Detail/Detail?PublicationID=P20200402404</v>
      </c>
    </row>
    <row r="1543" spans="1:8" ht="21" customHeight="1">
      <c r="A1543" s="4" t="s">
        <v>4738</v>
      </c>
      <c r="B1543" s="4" t="s">
        <v>4739</v>
      </c>
      <c r="C1543" s="4" t="s">
        <v>944</v>
      </c>
      <c r="D1543" s="4" t="s">
        <v>4740</v>
      </c>
      <c r="E1543" s="4" t="s">
        <v>1545</v>
      </c>
      <c r="F1543" s="4" t="s">
        <v>3162</v>
      </c>
      <c r="G1543" s="4" t="s">
        <v>580</v>
      </c>
      <c r="H1543" s="5" t="str">
        <f>HYPERLINK("https://www.airitibooks.com/Detail/Detail?PublicationID=P20200402405", "https://www.airitibooks.com/Detail/Detail?PublicationID=P20200402405")</f>
        <v>https://www.airitibooks.com/Detail/Detail?PublicationID=P20200402405</v>
      </c>
    </row>
    <row r="1544" spans="1:8" ht="21" customHeight="1">
      <c r="A1544" s="4" t="s">
        <v>4741</v>
      </c>
      <c r="B1544" s="4" t="s">
        <v>4742</v>
      </c>
      <c r="C1544" s="4" t="s">
        <v>944</v>
      </c>
      <c r="D1544" s="4" t="s">
        <v>4743</v>
      </c>
      <c r="E1544" s="4" t="s">
        <v>1545</v>
      </c>
      <c r="F1544" s="4" t="s">
        <v>3167</v>
      </c>
      <c r="G1544" s="4" t="s">
        <v>227</v>
      </c>
      <c r="H1544" s="5" t="str">
        <f>HYPERLINK("https://www.airitibooks.com/Detail/Detail?PublicationID=P20200402408", "https://www.airitibooks.com/Detail/Detail?PublicationID=P20200402408")</f>
        <v>https://www.airitibooks.com/Detail/Detail?PublicationID=P20200402408</v>
      </c>
    </row>
    <row r="1545" spans="1:8" ht="21" customHeight="1">
      <c r="A1545" s="4" t="s">
        <v>4744</v>
      </c>
      <c r="B1545" s="4" t="s">
        <v>4745</v>
      </c>
      <c r="C1545" s="4" t="s">
        <v>666</v>
      </c>
      <c r="D1545" s="4" t="s">
        <v>667</v>
      </c>
      <c r="E1545" s="4" t="s">
        <v>1545</v>
      </c>
      <c r="F1545" s="4" t="s">
        <v>3200</v>
      </c>
      <c r="G1545" s="4" t="s">
        <v>182</v>
      </c>
      <c r="H1545" s="5" t="str">
        <f>HYPERLINK("https://www.airitibooks.com/Detail/Detail?PublicationID=P20200402639", "https://www.airitibooks.com/Detail/Detail?PublicationID=P20200402639")</f>
        <v>https://www.airitibooks.com/Detail/Detail?PublicationID=P20200402639</v>
      </c>
    </row>
    <row r="1546" spans="1:8" ht="21" customHeight="1">
      <c r="A1546" s="4" t="s">
        <v>32</v>
      </c>
      <c r="B1546" s="4" t="s">
        <v>4746</v>
      </c>
      <c r="C1546" s="4" t="s">
        <v>666</v>
      </c>
      <c r="D1546" s="4" t="s">
        <v>33</v>
      </c>
      <c r="E1546" s="4" t="s">
        <v>1545</v>
      </c>
      <c r="F1546" s="4" t="s">
        <v>3200</v>
      </c>
      <c r="G1546" s="4" t="s">
        <v>154</v>
      </c>
      <c r="H1546" s="5" t="str">
        <f>HYPERLINK("https://www.airitibooks.com/Detail/Detail?PublicationID=P20200402640", "https://www.airitibooks.com/Detail/Detail?PublicationID=P20200402640")</f>
        <v>https://www.airitibooks.com/Detail/Detail?PublicationID=P20200402640</v>
      </c>
    </row>
    <row r="1547" spans="1:8" ht="21" customHeight="1">
      <c r="A1547" s="4" t="s">
        <v>4747</v>
      </c>
      <c r="B1547" s="4" t="s">
        <v>4748</v>
      </c>
      <c r="C1547" s="4" t="s">
        <v>666</v>
      </c>
      <c r="D1547" s="4" t="s">
        <v>667</v>
      </c>
      <c r="E1547" s="4" t="s">
        <v>1545</v>
      </c>
      <c r="F1547" s="4" t="s">
        <v>3200</v>
      </c>
      <c r="G1547" s="4" t="s">
        <v>154</v>
      </c>
      <c r="H1547" s="5" t="str">
        <f>HYPERLINK("https://www.airitibooks.com/Detail/Detail?PublicationID=P20200402641", "https://www.airitibooks.com/Detail/Detail?PublicationID=P20200402641")</f>
        <v>https://www.airitibooks.com/Detail/Detail?PublicationID=P20200402641</v>
      </c>
    </row>
    <row r="1548" spans="1:8" ht="21" customHeight="1">
      <c r="A1548" s="4" t="s">
        <v>1</v>
      </c>
      <c r="B1548" s="4" t="s">
        <v>4749</v>
      </c>
      <c r="C1548" s="4" t="s">
        <v>666</v>
      </c>
      <c r="D1548" s="4" t="s">
        <v>4750</v>
      </c>
      <c r="E1548" s="4" t="s">
        <v>1545</v>
      </c>
      <c r="F1548" s="4" t="s">
        <v>3167</v>
      </c>
      <c r="G1548" s="4" t="s">
        <v>264</v>
      </c>
      <c r="H1548" s="5" t="str">
        <f>HYPERLINK("https://www.airitibooks.com/Detail/Detail?PublicationID=P20200402646", "https://www.airitibooks.com/Detail/Detail?PublicationID=P20200402646")</f>
        <v>https://www.airitibooks.com/Detail/Detail?PublicationID=P20200402646</v>
      </c>
    </row>
    <row r="1549" spans="1:8" ht="21" customHeight="1">
      <c r="A1549" s="4" t="s">
        <v>4751</v>
      </c>
      <c r="B1549" s="4" t="s">
        <v>4752</v>
      </c>
      <c r="C1549" s="4" t="s">
        <v>666</v>
      </c>
      <c r="D1549" s="4" t="s">
        <v>4753</v>
      </c>
      <c r="E1549" s="4" t="s">
        <v>1545</v>
      </c>
      <c r="F1549" s="4" t="s">
        <v>3144</v>
      </c>
      <c r="G1549" s="4" t="s">
        <v>3149</v>
      </c>
      <c r="H1549" s="5" t="str">
        <f>HYPERLINK("https://www.airitibooks.com/Detail/Detail?PublicationID=P20200402647", "https://www.airitibooks.com/Detail/Detail?PublicationID=P20200402647")</f>
        <v>https://www.airitibooks.com/Detail/Detail?PublicationID=P20200402647</v>
      </c>
    </row>
    <row r="1550" spans="1:8" ht="21" customHeight="1">
      <c r="A1550" s="4" t="s">
        <v>4754</v>
      </c>
      <c r="B1550" s="4" t="s">
        <v>4755</v>
      </c>
      <c r="C1550" s="4" t="s">
        <v>666</v>
      </c>
      <c r="D1550" s="4" t="s">
        <v>4756</v>
      </c>
      <c r="E1550" s="4" t="s">
        <v>1545</v>
      </c>
      <c r="F1550" s="4" t="s">
        <v>3200</v>
      </c>
      <c r="G1550" s="4" t="s">
        <v>182</v>
      </c>
      <c r="H1550" s="5" t="str">
        <f>HYPERLINK("https://www.airitibooks.com/Detail/Detail?PublicationID=P20200402650", "https://www.airitibooks.com/Detail/Detail?PublicationID=P20200402650")</f>
        <v>https://www.airitibooks.com/Detail/Detail?PublicationID=P20200402650</v>
      </c>
    </row>
    <row r="1551" spans="1:8" ht="21" customHeight="1">
      <c r="A1551" s="4" t="s">
        <v>4757</v>
      </c>
      <c r="B1551" s="4" t="s">
        <v>4758</v>
      </c>
      <c r="C1551" s="4" t="s">
        <v>666</v>
      </c>
      <c r="D1551" s="4" t="s">
        <v>4759</v>
      </c>
      <c r="E1551" s="4" t="s">
        <v>1545</v>
      </c>
      <c r="F1551" s="4" t="s">
        <v>3200</v>
      </c>
      <c r="G1551" s="4" t="s">
        <v>154</v>
      </c>
      <c r="H1551" s="5" t="str">
        <f>HYPERLINK("https://www.airitibooks.com/Detail/Detail?PublicationID=P20200402651", "https://www.airitibooks.com/Detail/Detail?PublicationID=P20200402651")</f>
        <v>https://www.airitibooks.com/Detail/Detail?PublicationID=P20200402651</v>
      </c>
    </row>
    <row r="1552" spans="1:8" ht="21" customHeight="1">
      <c r="A1552" s="4" t="s">
        <v>4760</v>
      </c>
      <c r="B1552" s="4" t="s">
        <v>4761</v>
      </c>
      <c r="C1552" s="4" t="s">
        <v>583</v>
      </c>
      <c r="D1552" s="4" t="s">
        <v>4762</v>
      </c>
      <c r="E1552" s="4" t="s">
        <v>1545</v>
      </c>
      <c r="F1552" s="4" t="s">
        <v>3167</v>
      </c>
      <c r="G1552" s="4" t="s">
        <v>380</v>
      </c>
      <c r="H1552" s="5" t="str">
        <f>HYPERLINK("https://www.airitibooks.com/Detail/Detail?PublicationID=P20200402695", "https://www.airitibooks.com/Detail/Detail?PublicationID=P20200402695")</f>
        <v>https://www.airitibooks.com/Detail/Detail?PublicationID=P20200402695</v>
      </c>
    </row>
    <row r="1553" spans="1:8" ht="21" customHeight="1">
      <c r="A1553" s="4" t="s">
        <v>4763</v>
      </c>
      <c r="B1553" s="4" t="s">
        <v>4764</v>
      </c>
      <c r="C1553" s="4" t="s">
        <v>583</v>
      </c>
      <c r="D1553" s="4" t="s">
        <v>3375</v>
      </c>
      <c r="E1553" s="4" t="s">
        <v>1545</v>
      </c>
      <c r="F1553" s="4" t="s">
        <v>3144</v>
      </c>
      <c r="G1553" s="4" t="s">
        <v>3149</v>
      </c>
      <c r="H1553" s="5" t="str">
        <f>HYPERLINK("https://www.airitibooks.com/Detail/Detail?PublicationID=P20200402696", "https://www.airitibooks.com/Detail/Detail?PublicationID=P20200402696")</f>
        <v>https://www.airitibooks.com/Detail/Detail?PublicationID=P20200402696</v>
      </c>
    </row>
    <row r="1554" spans="1:8" ht="21" customHeight="1">
      <c r="A1554" s="4" t="s">
        <v>4765</v>
      </c>
      <c r="B1554" s="4" t="s">
        <v>4766</v>
      </c>
      <c r="C1554" s="4" t="s">
        <v>583</v>
      </c>
      <c r="D1554" s="4" t="s">
        <v>4767</v>
      </c>
      <c r="E1554" s="4" t="s">
        <v>1545</v>
      </c>
      <c r="F1554" s="4" t="s">
        <v>3200</v>
      </c>
      <c r="G1554" s="4" t="s">
        <v>154</v>
      </c>
      <c r="H1554" s="5" t="str">
        <f>HYPERLINK("https://www.airitibooks.com/Detail/Detail?PublicationID=P20200402697", "https://www.airitibooks.com/Detail/Detail?PublicationID=P20200402697")</f>
        <v>https://www.airitibooks.com/Detail/Detail?PublicationID=P20200402697</v>
      </c>
    </row>
    <row r="1555" spans="1:8" ht="21" customHeight="1">
      <c r="A1555" s="4" t="s">
        <v>4768</v>
      </c>
      <c r="B1555" s="4" t="s">
        <v>4769</v>
      </c>
      <c r="C1555" s="4" t="s">
        <v>583</v>
      </c>
      <c r="D1555" s="4" t="s">
        <v>4411</v>
      </c>
      <c r="E1555" s="4" t="s">
        <v>1545</v>
      </c>
      <c r="F1555" s="4" t="s">
        <v>3167</v>
      </c>
      <c r="G1555" s="4" t="s">
        <v>247</v>
      </c>
      <c r="H1555" s="5" t="str">
        <f>HYPERLINK("https://www.airitibooks.com/Detail/Detail?PublicationID=P20200402698", "https://www.airitibooks.com/Detail/Detail?PublicationID=P20200402698")</f>
        <v>https://www.airitibooks.com/Detail/Detail?PublicationID=P20200402698</v>
      </c>
    </row>
    <row r="1556" spans="1:8" ht="21" customHeight="1">
      <c r="A1556" s="4" t="s">
        <v>4770</v>
      </c>
      <c r="B1556" s="4" t="s">
        <v>4771</v>
      </c>
      <c r="C1556" s="4" t="s">
        <v>583</v>
      </c>
      <c r="D1556" s="4" t="s">
        <v>4772</v>
      </c>
      <c r="E1556" s="4" t="s">
        <v>1545</v>
      </c>
      <c r="F1556" s="4" t="s">
        <v>3200</v>
      </c>
      <c r="G1556" s="4" t="s">
        <v>154</v>
      </c>
      <c r="H1556" s="5" t="str">
        <f>HYPERLINK("https://www.airitibooks.com/Detail/Detail?PublicationID=P20200402699", "https://www.airitibooks.com/Detail/Detail?PublicationID=P20200402699")</f>
        <v>https://www.airitibooks.com/Detail/Detail?PublicationID=P20200402699</v>
      </c>
    </row>
    <row r="1557" spans="1:8" ht="21" customHeight="1">
      <c r="A1557" s="4" t="s">
        <v>4773</v>
      </c>
      <c r="B1557" s="4" t="s">
        <v>4774</v>
      </c>
      <c r="C1557" s="4" t="s">
        <v>583</v>
      </c>
      <c r="D1557" s="4" t="s">
        <v>4095</v>
      </c>
      <c r="E1557" s="4" t="s">
        <v>1545</v>
      </c>
      <c r="F1557" s="4" t="s">
        <v>3200</v>
      </c>
      <c r="G1557" s="4" t="s">
        <v>154</v>
      </c>
      <c r="H1557" s="5" t="str">
        <f>HYPERLINK("https://www.airitibooks.com/Detail/Detail?PublicationID=P20200402700", "https://www.airitibooks.com/Detail/Detail?PublicationID=P20200402700")</f>
        <v>https://www.airitibooks.com/Detail/Detail?PublicationID=P20200402700</v>
      </c>
    </row>
    <row r="1558" spans="1:8" ht="21" customHeight="1">
      <c r="A1558" s="4" t="s">
        <v>4775</v>
      </c>
      <c r="B1558" s="4" t="s">
        <v>4776</v>
      </c>
      <c r="C1558" s="4" t="s">
        <v>583</v>
      </c>
      <c r="D1558" s="4" t="s">
        <v>4777</v>
      </c>
      <c r="E1558" s="4" t="s">
        <v>1545</v>
      </c>
      <c r="F1558" s="4" t="s">
        <v>3153</v>
      </c>
      <c r="G1558" s="4" t="s">
        <v>4009</v>
      </c>
      <c r="H1558" s="5" t="str">
        <f>HYPERLINK("https://www.airitibooks.com/Detail/Detail?PublicationID=P20200402701", "https://www.airitibooks.com/Detail/Detail?PublicationID=P20200402701")</f>
        <v>https://www.airitibooks.com/Detail/Detail?PublicationID=P20200402701</v>
      </c>
    </row>
    <row r="1559" spans="1:8" ht="21" customHeight="1">
      <c r="A1559" s="4" t="s">
        <v>4778</v>
      </c>
      <c r="B1559" s="4" t="s">
        <v>4779</v>
      </c>
      <c r="C1559" s="4" t="s">
        <v>583</v>
      </c>
      <c r="D1559" s="4" t="s">
        <v>4780</v>
      </c>
      <c r="E1559" s="4" t="s">
        <v>1545</v>
      </c>
      <c r="F1559" s="4" t="s">
        <v>3144</v>
      </c>
      <c r="G1559" s="4" t="s">
        <v>171</v>
      </c>
      <c r="H1559" s="5" t="str">
        <f>HYPERLINK("https://www.airitibooks.com/Detail/Detail?PublicationID=P20200402702", "https://www.airitibooks.com/Detail/Detail?PublicationID=P20200402702")</f>
        <v>https://www.airitibooks.com/Detail/Detail?PublicationID=P20200402702</v>
      </c>
    </row>
    <row r="1560" spans="1:8" ht="21" customHeight="1">
      <c r="A1560" s="4" t="s">
        <v>4781</v>
      </c>
      <c r="B1560" s="4" t="s">
        <v>4782</v>
      </c>
      <c r="C1560" s="4" t="s">
        <v>583</v>
      </c>
      <c r="D1560" s="4" t="s">
        <v>4783</v>
      </c>
      <c r="E1560" s="4" t="s">
        <v>1545</v>
      </c>
      <c r="F1560" s="4" t="s">
        <v>3162</v>
      </c>
      <c r="G1560" s="4" t="s">
        <v>325</v>
      </c>
      <c r="H1560" s="5" t="str">
        <f>HYPERLINK("https://www.airitibooks.com/Detail/Detail?PublicationID=P20200402706", "https://www.airitibooks.com/Detail/Detail?PublicationID=P20200402706")</f>
        <v>https://www.airitibooks.com/Detail/Detail?PublicationID=P20200402706</v>
      </c>
    </row>
    <row r="1561" spans="1:8" ht="21" customHeight="1">
      <c r="A1561" s="4" t="s">
        <v>4784</v>
      </c>
      <c r="B1561" s="4" t="s">
        <v>4785</v>
      </c>
      <c r="C1561" s="4" t="s">
        <v>583</v>
      </c>
      <c r="D1561" s="4" t="s">
        <v>4786</v>
      </c>
      <c r="E1561" s="4" t="s">
        <v>220</v>
      </c>
      <c r="F1561" s="4" t="s">
        <v>3172</v>
      </c>
      <c r="G1561" s="4" t="s">
        <v>221</v>
      </c>
      <c r="H1561" s="5" t="str">
        <f>HYPERLINK("https://www.airitibooks.com/Detail/Detail?PublicationID=P20200402707", "https://www.airitibooks.com/Detail/Detail?PublicationID=P20200402707")</f>
        <v>https://www.airitibooks.com/Detail/Detail?PublicationID=P20200402707</v>
      </c>
    </row>
    <row r="1562" spans="1:8" ht="21" customHeight="1">
      <c r="A1562" s="4" t="s">
        <v>4787</v>
      </c>
      <c r="B1562" s="4" t="s">
        <v>4788</v>
      </c>
      <c r="C1562" s="4" t="s">
        <v>583</v>
      </c>
      <c r="D1562" s="4" t="s">
        <v>4789</v>
      </c>
      <c r="E1562" s="4" t="s">
        <v>220</v>
      </c>
      <c r="F1562" s="4" t="s">
        <v>3172</v>
      </c>
      <c r="G1562" s="4" t="s">
        <v>133</v>
      </c>
      <c r="H1562" s="5" t="str">
        <f>HYPERLINK("https://www.airitibooks.com/Detail/Detail?PublicationID=P20200402708", "https://www.airitibooks.com/Detail/Detail?PublicationID=P20200402708")</f>
        <v>https://www.airitibooks.com/Detail/Detail?PublicationID=P20200402708</v>
      </c>
    </row>
    <row r="1563" spans="1:8" ht="21" customHeight="1">
      <c r="A1563" s="4" t="s">
        <v>4790</v>
      </c>
      <c r="B1563" s="4" t="s">
        <v>4791</v>
      </c>
      <c r="C1563" s="4" t="s">
        <v>583</v>
      </c>
      <c r="D1563" s="4" t="s">
        <v>4792</v>
      </c>
      <c r="E1563" s="4" t="s">
        <v>1545</v>
      </c>
      <c r="F1563" s="4" t="s">
        <v>3200</v>
      </c>
      <c r="G1563" s="4" t="s">
        <v>182</v>
      </c>
      <c r="H1563" s="5" t="str">
        <f>HYPERLINK("https://www.airitibooks.com/Detail/Detail?PublicationID=P20200402709", "https://www.airitibooks.com/Detail/Detail?PublicationID=P20200402709")</f>
        <v>https://www.airitibooks.com/Detail/Detail?PublicationID=P20200402709</v>
      </c>
    </row>
    <row r="1564" spans="1:8" ht="21" customHeight="1">
      <c r="A1564" s="4" t="s">
        <v>4793</v>
      </c>
      <c r="B1564" s="4" t="s">
        <v>4794</v>
      </c>
      <c r="C1564" s="4" t="s">
        <v>583</v>
      </c>
      <c r="D1564" s="4" t="s">
        <v>4795</v>
      </c>
      <c r="E1564" s="4" t="s">
        <v>1545</v>
      </c>
      <c r="F1564" s="4" t="s">
        <v>3167</v>
      </c>
      <c r="G1564" s="4" t="s">
        <v>247</v>
      </c>
      <c r="H1564" s="5" t="str">
        <f>HYPERLINK("https://www.airitibooks.com/Detail/Detail?PublicationID=P20200402711", "https://www.airitibooks.com/Detail/Detail?PublicationID=P20200402711")</f>
        <v>https://www.airitibooks.com/Detail/Detail?PublicationID=P20200402711</v>
      </c>
    </row>
    <row r="1565" spans="1:8" ht="21" customHeight="1">
      <c r="A1565" s="4" t="s">
        <v>4796</v>
      </c>
      <c r="B1565" s="4" t="s">
        <v>4797</v>
      </c>
      <c r="C1565" s="4" t="s">
        <v>583</v>
      </c>
      <c r="D1565" s="4" t="s">
        <v>4798</v>
      </c>
      <c r="E1565" s="4" t="s">
        <v>1545</v>
      </c>
      <c r="F1565" s="4" t="s">
        <v>3200</v>
      </c>
      <c r="G1565" s="4" t="s">
        <v>182</v>
      </c>
      <c r="H1565" s="5" t="str">
        <f>HYPERLINK("https://www.airitibooks.com/Detail/Detail?PublicationID=P20200402713", "https://www.airitibooks.com/Detail/Detail?PublicationID=P20200402713")</f>
        <v>https://www.airitibooks.com/Detail/Detail?PublicationID=P20200402713</v>
      </c>
    </row>
    <row r="1566" spans="1:8" ht="21" customHeight="1">
      <c r="A1566" s="4" t="s">
        <v>4799</v>
      </c>
      <c r="B1566" s="4" t="s">
        <v>4800</v>
      </c>
      <c r="C1566" s="4" t="s">
        <v>583</v>
      </c>
      <c r="D1566" s="4" t="s">
        <v>4801</v>
      </c>
      <c r="E1566" s="4" t="s">
        <v>1545</v>
      </c>
      <c r="F1566" s="4" t="s">
        <v>3167</v>
      </c>
      <c r="G1566" s="4" t="s">
        <v>380</v>
      </c>
      <c r="H1566" s="5" t="str">
        <f>HYPERLINK("https://www.airitibooks.com/Detail/Detail?PublicationID=P20200402714", "https://www.airitibooks.com/Detail/Detail?PublicationID=P20200402714")</f>
        <v>https://www.airitibooks.com/Detail/Detail?PublicationID=P20200402714</v>
      </c>
    </row>
    <row r="1567" spans="1:8" ht="21" customHeight="1">
      <c r="A1567" s="4" t="s">
        <v>4802</v>
      </c>
      <c r="B1567" s="4" t="s">
        <v>4803</v>
      </c>
      <c r="C1567" s="4" t="s">
        <v>224</v>
      </c>
      <c r="D1567" s="4" t="s">
        <v>4804</v>
      </c>
      <c r="E1567" s="4" t="s">
        <v>1545</v>
      </c>
      <c r="F1567" s="4" t="s">
        <v>3162</v>
      </c>
      <c r="G1567" s="4" t="s">
        <v>3163</v>
      </c>
      <c r="H1567" s="5" t="str">
        <f>HYPERLINK("https://www.airitibooks.com/Detail/Detail?PublicationID=P20200413021", "https://www.airitibooks.com/Detail/Detail?PublicationID=P20200413021")</f>
        <v>https://www.airitibooks.com/Detail/Detail?PublicationID=P20200413021</v>
      </c>
    </row>
    <row r="1568" spans="1:8" ht="21" customHeight="1">
      <c r="A1568" s="4" t="s">
        <v>4805</v>
      </c>
      <c r="B1568" s="4" t="s">
        <v>4806</v>
      </c>
      <c r="C1568" s="4" t="s">
        <v>530</v>
      </c>
      <c r="D1568" s="4" t="s">
        <v>4807</v>
      </c>
      <c r="E1568" s="4" t="s">
        <v>1545</v>
      </c>
      <c r="F1568" s="4" t="s">
        <v>3200</v>
      </c>
      <c r="G1568" s="4" t="s">
        <v>154</v>
      </c>
      <c r="H1568" s="5" t="str">
        <f>HYPERLINK("https://www.airitibooks.com/Detail/Detail?PublicationID=P20200413027", "https://www.airitibooks.com/Detail/Detail?PublicationID=P20200413027")</f>
        <v>https://www.airitibooks.com/Detail/Detail?PublicationID=P20200413027</v>
      </c>
    </row>
    <row r="1569" spans="1:8" ht="21" customHeight="1">
      <c r="A1569" s="4" t="s">
        <v>4808</v>
      </c>
      <c r="B1569" s="4" t="s">
        <v>4809</v>
      </c>
      <c r="C1569" s="4" t="s">
        <v>868</v>
      </c>
      <c r="D1569" s="4" t="s">
        <v>4810</v>
      </c>
      <c r="E1569" s="4" t="s">
        <v>406</v>
      </c>
      <c r="F1569" s="4" t="s">
        <v>3144</v>
      </c>
      <c r="G1569" s="4" t="s">
        <v>171</v>
      </c>
      <c r="H1569" s="5" t="str">
        <f>HYPERLINK("https://www.airitibooks.com/Detail/Detail?PublicationID=P20200413036", "https://www.airitibooks.com/Detail/Detail?PublicationID=P20200413036")</f>
        <v>https://www.airitibooks.com/Detail/Detail?PublicationID=P20200413036</v>
      </c>
    </row>
    <row r="1570" spans="1:8" ht="21" customHeight="1">
      <c r="A1570" s="4" t="s">
        <v>4811</v>
      </c>
      <c r="B1570" s="4" t="s">
        <v>4812</v>
      </c>
      <c r="C1570" s="4" t="s">
        <v>868</v>
      </c>
      <c r="D1570" s="4" t="s">
        <v>4813</v>
      </c>
      <c r="E1570" s="4" t="s">
        <v>1545</v>
      </c>
      <c r="F1570" s="4" t="s">
        <v>3200</v>
      </c>
      <c r="G1570" s="4" t="s">
        <v>154</v>
      </c>
      <c r="H1570" s="5" t="str">
        <f>HYPERLINK("https://www.airitibooks.com/Detail/Detail?PublicationID=P20200413040", "https://www.airitibooks.com/Detail/Detail?PublicationID=P20200413040")</f>
        <v>https://www.airitibooks.com/Detail/Detail?PublicationID=P20200413040</v>
      </c>
    </row>
    <row r="1571" spans="1:8" ht="21" customHeight="1">
      <c r="A1571" s="4" t="s">
        <v>4814</v>
      </c>
      <c r="B1571" s="4" t="s">
        <v>4815</v>
      </c>
      <c r="C1571" s="4" t="s">
        <v>1629</v>
      </c>
      <c r="D1571" s="4" t="s">
        <v>4816</v>
      </c>
      <c r="E1571" s="4" t="s">
        <v>1545</v>
      </c>
      <c r="F1571" s="4" t="s">
        <v>3167</v>
      </c>
      <c r="G1571" s="4" t="s">
        <v>380</v>
      </c>
      <c r="H1571" s="5" t="str">
        <f>HYPERLINK("https://www.airitibooks.com/Detail/Detail?PublicationID=P20200417377", "https://www.airitibooks.com/Detail/Detail?PublicationID=P20200417377")</f>
        <v>https://www.airitibooks.com/Detail/Detail?PublicationID=P20200417377</v>
      </c>
    </row>
    <row r="1572" spans="1:8" ht="21" customHeight="1">
      <c r="A1572" s="4" t="s">
        <v>4817</v>
      </c>
      <c r="B1572" s="4" t="s">
        <v>4818</v>
      </c>
      <c r="C1572" s="4" t="s">
        <v>1629</v>
      </c>
      <c r="D1572" s="4" t="s">
        <v>3389</v>
      </c>
      <c r="E1572" s="4" t="s">
        <v>1545</v>
      </c>
      <c r="F1572" s="4" t="s">
        <v>3144</v>
      </c>
      <c r="G1572" s="4" t="s">
        <v>3149</v>
      </c>
      <c r="H1572" s="5" t="str">
        <f>HYPERLINK("https://www.airitibooks.com/Detail/Detail?PublicationID=P20200417379", "https://www.airitibooks.com/Detail/Detail?PublicationID=P20200417379")</f>
        <v>https://www.airitibooks.com/Detail/Detail?PublicationID=P20200417379</v>
      </c>
    </row>
    <row r="1573" spans="1:8" ht="21" customHeight="1">
      <c r="A1573" s="4" t="s">
        <v>4819</v>
      </c>
      <c r="B1573" s="4" t="s">
        <v>4820</v>
      </c>
      <c r="C1573" s="4" t="s">
        <v>3921</v>
      </c>
      <c r="D1573" s="4" t="s">
        <v>4821</v>
      </c>
      <c r="E1573" s="4" t="s">
        <v>1545</v>
      </c>
      <c r="F1573" s="4" t="s">
        <v>3162</v>
      </c>
      <c r="G1573" s="4" t="s">
        <v>580</v>
      </c>
      <c r="H1573" s="5" t="str">
        <f>HYPERLINK("https://www.airitibooks.com/Detail/Detail?PublicationID=P20200424011", "https://www.airitibooks.com/Detail/Detail?PublicationID=P20200424011")</f>
        <v>https://www.airitibooks.com/Detail/Detail?PublicationID=P20200424011</v>
      </c>
    </row>
    <row r="1574" spans="1:8" ht="21" customHeight="1">
      <c r="A1574" s="4" t="s">
        <v>4822</v>
      </c>
      <c r="B1574" s="4" t="s">
        <v>4823</v>
      </c>
      <c r="C1574" s="4" t="s">
        <v>861</v>
      </c>
      <c r="D1574" s="4" t="s">
        <v>4824</v>
      </c>
      <c r="E1574" s="4" t="s">
        <v>1545</v>
      </c>
      <c r="F1574" s="4" t="s">
        <v>3172</v>
      </c>
      <c r="G1574" s="4" t="s">
        <v>858</v>
      </c>
      <c r="H1574" s="5" t="str">
        <f>HYPERLINK("https://www.airitibooks.com/Detail/Detail?PublicationID=P20200424017", "https://www.airitibooks.com/Detail/Detail?PublicationID=P20200424017")</f>
        <v>https://www.airitibooks.com/Detail/Detail?PublicationID=P20200424017</v>
      </c>
    </row>
    <row r="1575" spans="1:8" ht="21" customHeight="1">
      <c r="A1575" s="4" t="s">
        <v>4825</v>
      </c>
      <c r="B1575" s="4" t="s">
        <v>4826</v>
      </c>
      <c r="C1575" s="4" t="s">
        <v>267</v>
      </c>
      <c r="D1575" s="4" t="s">
        <v>4827</v>
      </c>
      <c r="E1575" s="4" t="s">
        <v>1545</v>
      </c>
      <c r="F1575" s="4" t="s">
        <v>3162</v>
      </c>
      <c r="G1575" s="4" t="s">
        <v>3163</v>
      </c>
      <c r="H1575" s="5" t="str">
        <f>HYPERLINK("https://www.airitibooks.com/Detail/Detail?PublicationID=P20200424022", "https://www.airitibooks.com/Detail/Detail?PublicationID=P20200424022")</f>
        <v>https://www.airitibooks.com/Detail/Detail?PublicationID=P20200424022</v>
      </c>
    </row>
    <row r="1576" spans="1:8" ht="21" customHeight="1">
      <c r="A1576" s="4" t="s">
        <v>4828</v>
      </c>
      <c r="B1576" s="4" t="s">
        <v>4829</v>
      </c>
      <c r="C1576" s="4" t="s">
        <v>1130</v>
      </c>
      <c r="D1576" s="4" t="s">
        <v>4830</v>
      </c>
      <c r="E1576" s="4" t="s">
        <v>1545</v>
      </c>
      <c r="F1576" s="4" t="s">
        <v>3177</v>
      </c>
      <c r="G1576" s="4" t="s">
        <v>308</v>
      </c>
      <c r="H1576" s="5" t="str">
        <f>HYPERLINK("https://www.airitibooks.com/Detail/Detail?PublicationID=P20200424196", "https://www.airitibooks.com/Detail/Detail?PublicationID=P20200424196")</f>
        <v>https://www.airitibooks.com/Detail/Detail?PublicationID=P20200424196</v>
      </c>
    </row>
    <row r="1577" spans="1:8" ht="21" customHeight="1">
      <c r="A1577" s="4" t="s">
        <v>4831</v>
      </c>
      <c r="B1577" s="4" t="s">
        <v>4832</v>
      </c>
      <c r="C1577" s="4" t="s">
        <v>1178</v>
      </c>
      <c r="D1577" s="4" t="s">
        <v>4833</v>
      </c>
      <c r="E1577" s="4" t="s">
        <v>1545</v>
      </c>
      <c r="F1577" s="4" t="s">
        <v>3144</v>
      </c>
      <c r="G1577" s="4" t="s">
        <v>3149</v>
      </c>
      <c r="H1577" s="5" t="str">
        <f>HYPERLINK("https://www.airitibooks.com/Detail/Detail?PublicationID=P20200424199", "https://www.airitibooks.com/Detail/Detail?PublicationID=P20200424199")</f>
        <v>https://www.airitibooks.com/Detail/Detail?PublicationID=P20200424199</v>
      </c>
    </row>
    <row r="1578" spans="1:8" ht="21" customHeight="1">
      <c r="A1578" s="4" t="s">
        <v>4834</v>
      </c>
      <c r="B1578" s="4" t="s">
        <v>4835</v>
      </c>
      <c r="C1578" s="4" t="s">
        <v>1178</v>
      </c>
      <c r="D1578" s="4" t="s">
        <v>1340</v>
      </c>
      <c r="E1578" s="4" t="s">
        <v>1545</v>
      </c>
      <c r="F1578" s="4" t="s">
        <v>3167</v>
      </c>
      <c r="G1578" s="4" t="s">
        <v>264</v>
      </c>
      <c r="H1578" s="5" t="str">
        <f>HYPERLINK("https://www.airitibooks.com/Detail/Detail?PublicationID=P20200424211", "https://www.airitibooks.com/Detail/Detail?PublicationID=P20200424211")</f>
        <v>https://www.airitibooks.com/Detail/Detail?PublicationID=P20200424211</v>
      </c>
    </row>
    <row r="1579" spans="1:8" ht="21" customHeight="1">
      <c r="A1579" s="4" t="s">
        <v>4836</v>
      </c>
      <c r="B1579" s="4" t="s">
        <v>4837</v>
      </c>
      <c r="C1579" s="4" t="s">
        <v>1930</v>
      </c>
      <c r="D1579" s="4" t="s">
        <v>4838</v>
      </c>
      <c r="E1579" s="4" t="s">
        <v>406</v>
      </c>
      <c r="F1579" s="4" t="s">
        <v>3162</v>
      </c>
      <c r="G1579" s="4" t="s">
        <v>167</v>
      </c>
      <c r="H1579" s="5" t="str">
        <f>HYPERLINK("https://www.airitibooks.com/Detail/Detail?PublicationID=P20200430038", "https://www.airitibooks.com/Detail/Detail?PublicationID=P20200430038")</f>
        <v>https://www.airitibooks.com/Detail/Detail?PublicationID=P20200430038</v>
      </c>
    </row>
    <row r="1580" spans="1:8" ht="21" customHeight="1">
      <c r="A1580" s="4" t="s">
        <v>4839</v>
      </c>
      <c r="B1580" s="4" t="s">
        <v>4840</v>
      </c>
      <c r="C1580" s="4" t="s">
        <v>1930</v>
      </c>
      <c r="D1580" s="4" t="s">
        <v>4841</v>
      </c>
      <c r="E1580" s="4" t="s">
        <v>406</v>
      </c>
      <c r="F1580" s="4" t="s">
        <v>3172</v>
      </c>
      <c r="G1580" s="4" t="s">
        <v>858</v>
      </c>
      <c r="H1580" s="5" t="str">
        <f>HYPERLINK("https://www.airitibooks.com/Detail/Detail?PublicationID=P20200430055", "https://www.airitibooks.com/Detail/Detail?PublicationID=P20200430055")</f>
        <v>https://www.airitibooks.com/Detail/Detail?PublicationID=P20200430055</v>
      </c>
    </row>
    <row r="1581" spans="1:8" ht="21" customHeight="1">
      <c r="A1581" s="4" t="s">
        <v>4842</v>
      </c>
      <c r="B1581" s="4" t="s">
        <v>4843</v>
      </c>
      <c r="C1581" s="4" t="s">
        <v>535</v>
      </c>
      <c r="D1581" s="4" t="s">
        <v>4844</v>
      </c>
      <c r="E1581" s="4" t="s">
        <v>220</v>
      </c>
      <c r="F1581" s="4" t="s">
        <v>3172</v>
      </c>
      <c r="G1581" s="4" t="s">
        <v>221</v>
      </c>
      <c r="H1581" s="5" t="str">
        <f>HYPERLINK("https://www.airitibooks.com/Detail/Detail?PublicationID=P20200430059", "https://www.airitibooks.com/Detail/Detail?PublicationID=P20200430059")</f>
        <v>https://www.airitibooks.com/Detail/Detail?PublicationID=P20200430059</v>
      </c>
    </row>
    <row r="1582" spans="1:8" ht="21" customHeight="1">
      <c r="A1582" s="4" t="s">
        <v>4845</v>
      </c>
      <c r="B1582" s="4" t="s">
        <v>4846</v>
      </c>
      <c r="C1582" s="4" t="s">
        <v>535</v>
      </c>
      <c r="D1582" s="4" t="s">
        <v>4847</v>
      </c>
      <c r="E1582" s="4" t="s">
        <v>220</v>
      </c>
      <c r="F1582" s="4" t="s">
        <v>3172</v>
      </c>
      <c r="G1582" s="4" t="s">
        <v>221</v>
      </c>
      <c r="H1582" s="5" t="str">
        <f>HYPERLINK("https://www.airitibooks.com/Detail/Detail?PublicationID=P20200430061", "https://www.airitibooks.com/Detail/Detail?PublicationID=P20200430061")</f>
        <v>https://www.airitibooks.com/Detail/Detail?PublicationID=P20200430061</v>
      </c>
    </row>
    <row r="1583" spans="1:8" ht="21" customHeight="1">
      <c r="A1583" s="4" t="s">
        <v>4848</v>
      </c>
      <c r="B1583" s="4" t="s">
        <v>4849</v>
      </c>
      <c r="C1583" s="4" t="s">
        <v>385</v>
      </c>
      <c r="D1583" s="4" t="s">
        <v>4850</v>
      </c>
      <c r="E1583" s="4" t="s">
        <v>1545</v>
      </c>
      <c r="F1583" s="4" t="s">
        <v>3200</v>
      </c>
      <c r="G1583" s="4" t="s">
        <v>154</v>
      </c>
      <c r="H1583" s="5" t="str">
        <f>HYPERLINK("https://www.airitibooks.com/Detail/Detail?PublicationID=P20200430070", "https://www.airitibooks.com/Detail/Detail?PublicationID=P20200430070")</f>
        <v>https://www.airitibooks.com/Detail/Detail?PublicationID=P20200430070</v>
      </c>
    </row>
    <row r="1584" spans="1:8" ht="21" customHeight="1">
      <c r="A1584" s="4" t="s">
        <v>4851</v>
      </c>
      <c r="B1584" s="4" t="s">
        <v>4852</v>
      </c>
      <c r="C1584" s="4" t="s">
        <v>385</v>
      </c>
      <c r="D1584" s="4" t="s">
        <v>4853</v>
      </c>
      <c r="E1584" s="4" t="s">
        <v>1545</v>
      </c>
      <c r="F1584" s="4" t="s">
        <v>3200</v>
      </c>
      <c r="G1584" s="4" t="s">
        <v>154</v>
      </c>
      <c r="H1584" s="5" t="str">
        <f>HYPERLINK("https://www.airitibooks.com/Detail/Detail?PublicationID=P20200430072", "https://www.airitibooks.com/Detail/Detail?PublicationID=P20200430072")</f>
        <v>https://www.airitibooks.com/Detail/Detail?PublicationID=P20200430072</v>
      </c>
    </row>
    <row r="1585" spans="1:8" ht="21" customHeight="1">
      <c r="A1585" s="4" t="s">
        <v>4854</v>
      </c>
      <c r="B1585" s="4" t="s">
        <v>4855</v>
      </c>
      <c r="C1585" s="4" t="s">
        <v>385</v>
      </c>
      <c r="D1585" s="4" t="s">
        <v>4856</v>
      </c>
      <c r="E1585" s="4" t="s">
        <v>1545</v>
      </c>
      <c r="F1585" s="4" t="s">
        <v>3200</v>
      </c>
      <c r="G1585" s="4" t="s">
        <v>154</v>
      </c>
      <c r="H1585" s="5" t="str">
        <f>HYPERLINK("https://www.airitibooks.com/Detail/Detail?PublicationID=P20200430074", "https://www.airitibooks.com/Detail/Detail?PublicationID=P20200430074")</f>
        <v>https://www.airitibooks.com/Detail/Detail?PublicationID=P20200430074</v>
      </c>
    </row>
    <row r="1586" spans="1:8" ht="21" customHeight="1">
      <c r="A1586" s="4" t="s">
        <v>4857</v>
      </c>
      <c r="B1586" s="4" t="s">
        <v>4858</v>
      </c>
      <c r="C1586" s="4" t="s">
        <v>678</v>
      </c>
      <c r="D1586" s="4" t="s">
        <v>4859</v>
      </c>
      <c r="E1586" s="4" t="s">
        <v>406</v>
      </c>
      <c r="F1586" s="4" t="s">
        <v>3200</v>
      </c>
      <c r="G1586" s="4" t="s">
        <v>154</v>
      </c>
      <c r="H1586" s="5" t="str">
        <f>HYPERLINK("https://www.airitibooks.com/Detail/Detail?PublicationID=P20200430077", "https://www.airitibooks.com/Detail/Detail?PublicationID=P20200430077")</f>
        <v>https://www.airitibooks.com/Detail/Detail?PublicationID=P20200430077</v>
      </c>
    </row>
    <row r="1587" spans="1:8" ht="21" customHeight="1">
      <c r="A1587" s="4" t="s">
        <v>4860</v>
      </c>
      <c r="B1587" s="4" t="s">
        <v>4861</v>
      </c>
      <c r="C1587" s="4" t="s">
        <v>678</v>
      </c>
      <c r="D1587" s="4" t="s">
        <v>4859</v>
      </c>
      <c r="E1587" s="4" t="s">
        <v>1545</v>
      </c>
      <c r="F1587" s="4" t="s">
        <v>3200</v>
      </c>
      <c r="G1587" s="4" t="s">
        <v>154</v>
      </c>
      <c r="H1587" s="5" t="str">
        <f>HYPERLINK("https://www.airitibooks.com/Detail/Detail?PublicationID=P20200430080", "https://www.airitibooks.com/Detail/Detail?PublicationID=P20200430080")</f>
        <v>https://www.airitibooks.com/Detail/Detail?PublicationID=P20200430080</v>
      </c>
    </row>
    <row r="1588" spans="1:8" ht="21" customHeight="1">
      <c r="A1588" s="4" t="s">
        <v>4862</v>
      </c>
      <c r="B1588" s="4" t="s">
        <v>4863</v>
      </c>
      <c r="C1588" s="4" t="s">
        <v>1395</v>
      </c>
      <c r="D1588" s="4" t="s">
        <v>4864</v>
      </c>
      <c r="E1588" s="4" t="s">
        <v>220</v>
      </c>
      <c r="F1588" s="4" t="s">
        <v>3162</v>
      </c>
      <c r="G1588" s="4" t="s">
        <v>159</v>
      </c>
      <c r="H1588" s="5" t="str">
        <f>HYPERLINK("https://www.airitibooks.com/Detail/Detail?PublicationID=P20200430208", "https://www.airitibooks.com/Detail/Detail?PublicationID=P20200430208")</f>
        <v>https://www.airitibooks.com/Detail/Detail?PublicationID=P20200430208</v>
      </c>
    </row>
    <row r="1589" spans="1:8" ht="21" customHeight="1">
      <c r="A1589" s="4" t="s">
        <v>4865</v>
      </c>
      <c r="B1589" s="4" t="s">
        <v>4866</v>
      </c>
      <c r="C1589" s="4" t="s">
        <v>558</v>
      </c>
      <c r="D1589" s="4" t="s">
        <v>4867</v>
      </c>
      <c r="E1589" s="4" t="s">
        <v>406</v>
      </c>
      <c r="F1589" s="4" t="s">
        <v>3177</v>
      </c>
      <c r="G1589" s="4" t="s">
        <v>362</v>
      </c>
      <c r="H1589" s="5" t="str">
        <f>HYPERLINK("https://www.airitibooks.com/Detail/Detail?PublicationID=P20200430235", "https://www.airitibooks.com/Detail/Detail?PublicationID=P20200430235")</f>
        <v>https://www.airitibooks.com/Detail/Detail?PublicationID=P20200430235</v>
      </c>
    </row>
    <row r="1590" spans="1:8" ht="21" customHeight="1">
      <c r="A1590" s="4" t="s">
        <v>4868</v>
      </c>
      <c r="B1590" s="4" t="s">
        <v>4869</v>
      </c>
      <c r="C1590" s="4" t="s">
        <v>535</v>
      </c>
      <c r="D1590" s="4" t="s">
        <v>4870</v>
      </c>
      <c r="E1590" s="4" t="s">
        <v>220</v>
      </c>
      <c r="F1590" s="4" t="s">
        <v>3172</v>
      </c>
      <c r="G1590" s="4" t="s">
        <v>134</v>
      </c>
      <c r="H1590" s="5" t="str">
        <f>HYPERLINK("https://www.airitibooks.com/Detail/Detail?PublicationID=P20200507052", "https://www.airitibooks.com/Detail/Detail?PublicationID=P20200507052")</f>
        <v>https://www.airitibooks.com/Detail/Detail?PublicationID=P20200507052</v>
      </c>
    </row>
    <row r="1591" spans="1:8" ht="21" customHeight="1">
      <c r="A1591" s="4" t="s">
        <v>4871</v>
      </c>
      <c r="B1591" s="4" t="s">
        <v>4872</v>
      </c>
      <c r="C1591" s="4" t="s">
        <v>8</v>
      </c>
      <c r="D1591" s="4" t="s">
        <v>4873</v>
      </c>
      <c r="E1591" s="4" t="s">
        <v>406</v>
      </c>
      <c r="F1591" s="4" t="s">
        <v>3200</v>
      </c>
      <c r="G1591" s="4" t="s">
        <v>154</v>
      </c>
      <c r="H1591" s="5" t="str">
        <f>HYPERLINK("https://www.airitibooks.com/Detail/Detail?PublicationID=P20200507060", "https://www.airitibooks.com/Detail/Detail?PublicationID=P20200507060")</f>
        <v>https://www.airitibooks.com/Detail/Detail?PublicationID=P20200507060</v>
      </c>
    </row>
    <row r="1592" spans="1:8" ht="21" customHeight="1">
      <c r="A1592" s="4" t="s">
        <v>4874</v>
      </c>
      <c r="B1592" s="4" t="s">
        <v>4875</v>
      </c>
      <c r="C1592" s="4" t="s">
        <v>397</v>
      </c>
      <c r="D1592" s="4" t="s">
        <v>608</v>
      </c>
      <c r="E1592" s="4" t="s">
        <v>406</v>
      </c>
      <c r="F1592" s="4" t="s">
        <v>3153</v>
      </c>
      <c r="G1592" s="4" t="s">
        <v>129</v>
      </c>
      <c r="H1592" s="5" t="str">
        <f>HYPERLINK("https://www.airitibooks.com/Detail/Detail?PublicationID=P20200507062", "https://www.airitibooks.com/Detail/Detail?PublicationID=P20200507062")</f>
        <v>https://www.airitibooks.com/Detail/Detail?PublicationID=P20200507062</v>
      </c>
    </row>
    <row r="1593" spans="1:8" ht="21" customHeight="1">
      <c r="A1593" s="4" t="s">
        <v>4876</v>
      </c>
      <c r="B1593" s="4" t="s">
        <v>4877</v>
      </c>
      <c r="C1593" s="4" t="s">
        <v>583</v>
      </c>
      <c r="D1593" s="4" t="s">
        <v>4878</v>
      </c>
      <c r="E1593" s="4" t="s">
        <v>1545</v>
      </c>
      <c r="F1593" s="4" t="s">
        <v>3144</v>
      </c>
      <c r="G1593" s="4" t="s">
        <v>3149</v>
      </c>
      <c r="H1593" s="5" t="str">
        <f>HYPERLINK("https://www.airitibooks.com/Detail/Detail?PublicationID=P20200507241", "https://www.airitibooks.com/Detail/Detail?PublicationID=P20200507241")</f>
        <v>https://www.airitibooks.com/Detail/Detail?PublicationID=P20200507241</v>
      </c>
    </row>
    <row r="1594" spans="1:8" ht="21" customHeight="1">
      <c r="A1594" s="4" t="s">
        <v>4879</v>
      </c>
      <c r="B1594" s="4" t="s">
        <v>4880</v>
      </c>
      <c r="C1594" s="4" t="s">
        <v>3350</v>
      </c>
      <c r="D1594" s="4" t="s">
        <v>4881</v>
      </c>
      <c r="E1594" s="4" t="s">
        <v>1545</v>
      </c>
      <c r="F1594" s="4" t="s">
        <v>3162</v>
      </c>
      <c r="G1594" s="4" t="s">
        <v>167</v>
      </c>
      <c r="H1594" s="5" t="str">
        <f>HYPERLINK("https://www.airitibooks.com/Detail/Detail?PublicationID=P20200507242", "https://www.airitibooks.com/Detail/Detail?PublicationID=P20200507242")</f>
        <v>https://www.airitibooks.com/Detail/Detail?PublicationID=P20200507242</v>
      </c>
    </row>
    <row r="1595" spans="1:8" ht="21" customHeight="1">
      <c r="A1595" s="4" t="s">
        <v>4882</v>
      </c>
      <c r="B1595" s="4" t="s">
        <v>4883</v>
      </c>
      <c r="C1595" s="4" t="s">
        <v>2053</v>
      </c>
      <c r="D1595" s="4" t="s">
        <v>4884</v>
      </c>
      <c r="E1595" s="4" t="s">
        <v>220</v>
      </c>
      <c r="F1595" s="4" t="s">
        <v>3144</v>
      </c>
      <c r="G1595" s="4" t="s">
        <v>994</v>
      </c>
      <c r="H1595" s="5" t="str">
        <f>HYPERLINK("https://www.airitibooks.com/Detail/Detail?PublicationID=P20200507380", "https://www.airitibooks.com/Detail/Detail?PublicationID=P20200507380")</f>
        <v>https://www.airitibooks.com/Detail/Detail?PublicationID=P20200507380</v>
      </c>
    </row>
    <row r="1596" spans="1:8" ht="21" customHeight="1">
      <c r="A1596" s="4" t="s">
        <v>4885</v>
      </c>
      <c r="B1596" s="4" t="s">
        <v>4886</v>
      </c>
      <c r="C1596" s="4" t="s">
        <v>2799</v>
      </c>
      <c r="D1596" s="4" t="s">
        <v>4887</v>
      </c>
      <c r="E1596" s="4" t="s">
        <v>220</v>
      </c>
      <c r="F1596" s="4" t="s">
        <v>3162</v>
      </c>
      <c r="G1596" s="4" t="s">
        <v>159</v>
      </c>
      <c r="H1596" s="5" t="str">
        <f>HYPERLINK("https://www.airitibooks.com/Detail/Detail?PublicationID=P20200507386", "https://www.airitibooks.com/Detail/Detail?PublicationID=P20200507386")</f>
        <v>https://www.airitibooks.com/Detail/Detail?PublicationID=P20200507386</v>
      </c>
    </row>
    <row r="1597" spans="1:8" ht="21" customHeight="1">
      <c r="A1597" s="4" t="s">
        <v>4888</v>
      </c>
      <c r="B1597" s="4" t="s">
        <v>4889</v>
      </c>
      <c r="C1597" s="4" t="s">
        <v>2799</v>
      </c>
      <c r="D1597" s="4" t="s">
        <v>4890</v>
      </c>
      <c r="E1597" s="4" t="s">
        <v>220</v>
      </c>
      <c r="F1597" s="4" t="s">
        <v>3167</v>
      </c>
      <c r="G1597" s="4" t="s">
        <v>247</v>
      </c>
      <c r="H1597" s="5" t="str">
        <f>HYPERLINK("https://www.airitibooks.com/Detail/Detail?PublicationID=P20200507390", "https://www.airitibooks.com/Detail/Detail?PublicationID=P20200507390")</f>
        <v>https://www.airitibooks.com/Detail/Detail?PublicationID=P20200507390</v>
      </c>
    </row>
    <row r="1598" spans="1:8" ht="21" customHeight="1">
      <c r="A1598" s="4" t="s">
        <v>4891</v>
      </c>
      <c r="B1598" s="4" t="s">
        <v>4892</v>
      </c>
      <c r="C1598" s="4" t="s">
        <v>535</v>
      </c>
      <c r="D1598" s="4" t="s">
        <v>78</v>
      </c>
      <c r="E1598" s="4" t="s">
        <v>220</v>
      </c>
      <c r="F1598" s="4" t="s">
        <v>3172</v>
      </c>
      <c r="G1598" s="4" t="s">
        <v>2961</v>
      </c>
      <c r="H1598" s="5" t="str">
        <f>HYPERLINK("https://www.airitibooks.com/Detail/Detail?PublicationID=P20200514001", "https://www.airitibooks.com/Detail/Detail?PublicationID=P20200514001")</f>
        <v>https://www.airitibooks.com/Detail/Detail?PublicationID=P20200514001</v>
      </c>
    </row>
    <row r="1599" spans="1:8" ht="21" customHeight="1">
      <c r="A1599" s="4" t="s">
        <v>4893</v>
      </c>
      <c r="B1599" s="4" t="s">
        <v>4894</v>
      </c>
      <c r="C1599" s="4" t="s">
        <v>1955</v>
      </c>
      <c r="D1599" s="4" t="s">
        <v>4895</v>
      </c>
      <c r="E1599" s="4" t="s">
        <v>406</v>
      </c>
      <c r="F1599" s="4" t="s">
        <v>3200</v>
      </c>
      <c r="G1599" s="4" t="s">
        <v>154</v>
      </c>
      <c r="H1599" s="5" t="str">
        <f>HYPERLINK("https://www.airitibooks.com/Detail/Detail?PublicationID=P20200514010", "https://www.airitibooks.com/Detail/Detail?PublicationID=P20200514010")</f>
        <v>https://www.airitibooks.com/Detail/Detail?PublicationID=P20200514010</v>
      </c>
    </row>
    <row r="1600" spans="1:8" ht="21" customHeight="1">
      <c r="A1600" s="4" t="s">
        <v>4896</v>
      </c>
      <c r="B1600" s="4" t="s">
        <v>4897</v>
      </c>
      <c r="C1600" s="4" t="s">
        <v>1955</v>
      </c>
      <c r="D1600" s="4" t="s">
        <v>4898</v>
      </c>
      <c r="E1600" s="4" t="s">
        <v>406</v>
      </c>
      <c r="F1600" s="4" t="s">
        <v>3144</v>
      </c>
      <c r="G1600" s="4" t="s">
        <v>171</v>
      </c>
      <c r="H1600" s="5" t="str">
        <f>HYPERLINK("https://www.airitibooks.com/Detail/Detail?PublicationID=P20200514016", "https://www.airitibooks.com/Detail/Detail?PublicationID=P20200514016")</f>
        <v>https://www.airitibooks.com/Detail/Detail?PublicationID=P20200514016</v>
      </c>
    </row>
    <row r="1601" spans="1:8" ht="21" customHeight="1">
      <c r="A1601" s="4" t="s">
        <v>4899</v>
      </c>
      <c r="B1601" s="4" t="s">
        <v>4900</v>
      </c>
      <c r="C1601" s="4" t="s">
        <v>3127</v>
      </c>
      <c r="D1601" s="4" t="s">
        <v>4901</v>
      </c>
      <c r="E1601" s="4" t="s">
        <v>2241</v>
      </c>
      <c r="F1601" s="4" t="s">
        <v>3177</v>
      </c>
      <c r="G1601" s="4" t="s">
        <v>286</v>
      </c>
      <c r="H1601" s="5" t="str">
        <f>HYPERLINK("https://www.airitibooks.com/Detail/Detail?PublicationID=P20200514244", "https://www.airitibooks.com/Detail/Detail?PublicationID=P20200514244")</f>
        <v>https://www.airitibooks.com/Detail/Detail?PublicationID=P20200514244</v>
      </c>
    </row>
    <row r="1602" spans="1:8" ht="21" customHeight="1">
      <c r="A1602" s="4" t="s">
        <v>4902</v>
      </c>
      <c r="B1602" s="4" t="s">
        <v>4903</v>
      </c>
      <c r="C1602" s="4" t="s">
        <v>3127</v>
      </c>
      <c r="D1602" s="4" t="s">
        <v>4904</v>
      </c>
      <c r="E1602" s="4" t="s">
        <v>220</v>
      </c>
      <c r="F1602" s="4" t="s">
        <v>3144</v>
      </c>
      <c r="G1602" s="4" t="s">
        <v>994</v>
      </c>
      <c r="H1602" s="5" t="str">
        <f>HYPERLINK("https://www.airitibooks.com/Detail/Detail?PublicationID=P20200514274", "https://www.airitibooks.com/Detail/Detail?PublicationID=P20200514274")</f>
        <v>https://www.airitibooks.com/Detail/Detail?PublicationID=P20200514274</v>
      </c>
    </row>
    <row r="1603" spans="1:8" ht="21" customHeight="1">
      <c r="A1603" s="4" t="s">
        <v>4905</v>
      </c>
      <c r="B1603" s="4" t="s">
        <v>4906</v>
      </c>
      <c r="C1603" s="4" t="s">
        <v>3127</v>
      </c>
      <c r="D1603" s="4" t="s">
        <v>4907</v>
      </c>
      <c r="E1603" s="4" t="s">
        <v>220</v>
      </c>
      <c r="F1603" s="4" t="s">
        <v>3144</v>
      </c>
      <c r="G1603" s="4" t="s">
        <v>994</v>
      </c>
      <c r="H1603" s="5" t="str">
        <f>HYPERLINK("https://www.airitibooks.com/Detail/Detail?PublicationID=P20200514313", "https://www.airitibooks.com/Detail/Detail?PublicationID=P20200514313")</f>
        <v>https://www.airitibooks.com/Detail/Detail?PublicationID=P20200514313</v>
      </c>
    </row>
    <row r="1604" spans="1:8" ht="21" customHeight="1">
      <c r="A1604" s="4" t="s">
        <v>4908</v>
      </c>
      <c r="B1604" s="4" t="s">
        <v>4909</v>
      </c>
      <c r="C1604" s="4" t="s">
        <v>3127</v>
      </c>
      <c r="D1604" s="4" t="s">
        <v>4910</v>
      </c>
      <c r="E1604" s="4" t="s">
        <v>220</v>
      </c>
      <c r="F1604" s="4" t="s">
        <v>3144</v>
      </c>
      <c r="G1604" s="4" t="s">
        <v>994</v>
      </c>
      <c r="H1604" s="5" t="str">
        <f>HYPERLINK("https://www.airitibooks.com/Detail/Detail?PublicationID=P20200514319", "https://www.airitibooks.com/Detail/Detail?PublicationID=P20200514319")</f>
        <v>https://www.airitibooks.com/Detail/Detail?PublicationID=P20200514319</v>
      </c>
    </row>
    <row r="1605" spans="1:8" ht="21" customHeight="1">
      <c r="A1605" s="4" t="s">
        <v>4911</v>
      </c>
      <c r="B1605" s="4" t="s">
        <v>4912</v>
      </c>
      <c r="C1605" s="4" t="s">
        <v>3127</v>
      </c>
      <c r="D1605" s="4" t="s">
        <v>4913</v>
      </c>
      <c r="E1605" s="4" t="s">
        <v>220</v>
      </c>
      <c r="F1605" s="4" t="s">
        <v>3144</v>
      </c>
      <c r="G1605" s="4" t="s">
        <v>994</v>
      </c>
      <c r="H1605" s="5" t="str">
        <f>HYPERLINK("https://www.airitibooks.com/Detail/Detail?PublicationID=P20200514328", "https://www.airitibooks.com/Detail/Detail?PublicationID=P20200514328")</f>
        <v>https://www.airitibooks.com/Detail/Detail?PublicationID=P20200514328</v>
      </c>
    </row>
    <row r="1606" spans="1:8" ht="21" customHeight="1">
      <c r="A1606" s="4" t="s">
        <v>4914</v>
      </c>
      <c r="B1606" s="4" t="s">
        <v>4915</v>
      </c>
      <c r="C1606" s="4" t="s">
        <v>834</v>
      </c>
      <c r="D1606" s="4" t="s">
        <v>4916</v>
      </c>
      <c r="E1606" s="4" t="s">
        <v>220</v>
      </c>
      <c r="F1606" s="4" t="s">
        <v>3167</v>
      </c>
      <c r="G1606" s="4" t="s">
        <v>1309</v>
      </c>
      <c r="H1606" s="5" t="str">
        <f>HYPERLINK("https://www.airitibooks.com/Detail/Detail?PublicationID=P20200521177", "https://www.airitibooks.com/Detail/Detail?PublicationID=P20200521177")</f>
        <v>https://www.airitibooks.com/Detail/Detail?PublicationID=P20200521177</v>
      </c>
    </row>
    <row r="1607" spans="1:8" ht="21" customHeight="1">
      <c r="A1607" s="4" t="s">
        <v>4917</v>
      </c>
      <c r="B1607" s="4" t="s">
        <v>4918</v>
      </c>
      <c r="C1607" s="4" t="s">
        <v>834</v>
      </c>
      <c r="D1607" s="4" t="s">
        <v>4919</v>
      </c>
      <c r="E1607" s="4" t="s">
        <v>220</v>
      </c>
      <c r="F1607" s="4" t="s">
        <v>3153</v>
      </c>
      <c r="G1607" s="4" t="s">
        <v>3897</v>
      </c>
      <c r="H1607" s="5" t="str">
        <f>HYPERLINK("https://www.airitibooks.com/Detail/Detail?PublicationID=P20200521182", "https://www.airitibooks.com/Detail/Detail?PublicationID=P20200521182")</f>
        <v>https://www.airitibooks.com/Detail/Detail?PublicationID=P20200521182</v>
      </c>
    </row>
    <row r="1608" spans="1:8" ht="21" customHeight="1">
      <c r="A1608" s="4" t="s">
        <v>4920</v>
      </c>
      <c r="B1608" s="4" t="s">
        <v>4921</v>
      </c>
      <c r="C1608" s="4" t="s">
        <v>834</v>
      </c>
      <c r="D1608" s="4" t="s">
        <v>4922</v>
      </c>
      <c r="E1608" s="4" t="s">
        <v>406</v>
      </c>
      <c r="F1608" s="4" t="s">
        <v>3167</v>
      </c>
      <c r="G1608" s="4" t="s">
        <v>1309</v>
      </c>
      <c r="H1608" s="5" t="str">
        <f>HYPERLINK("https://www.airitibooks.com/Detail/Detail?PublicationID=P20200521207", "https://www.airitibooks.com/Detail/Detail?PublicationID=P20200521207")</f>
        <v>https://www.airitibooks.com/Detail/Detail?PublicationID=P20200521207</v>
      </c>
    </row>
    <row r="1609" spans="1:8" ht="21" customHeight="1">
      <c r="A1609" s="4" t="s">
        <v>4923</v>
      </c>
      <c r="B1609" s="4" t="s">
        <v>4924</v>
      </c>
      <c r="C1609" s="4" t="s">
        <v>125</v>
      </c>
      <c r="D1609" s="4" t="s">
        <v>4925</v>
      </c>
      <c r="E1609" s="4" t="s">
        <v>406</v>
      </c>
      <c r="F1609" s="4" t="s">
        <v>3144</v>
      </c>
      <c r="G1609" s="4" t="s">
        <v>3149</v>
      </c>
      <c r="H1609" s="5" t="str">
        <f>HYPERLINK("https://www.airitibooks.com/Detail/Detail?PublicationID=P20200521210", "https://www.airitibooks.com/Detail/Detail?PublicationID=P20200521210")</f>
        <v>https://www.airitibooks.com/Detail/Detail?PublicationID=P20200521210</v>
      </c>
    </row>
    <row r="1610" spans="1:8" ht="21" customHeight="1">
      <c r="A1610" s="4" t="s">
        <v>4926</v>
      </c>
      <c r="B1610" s="4" t="s">
        <v>4927</v>
      </c>
      <c r="C1610" s="4" t="s">
        <v>125</v>
      </c>
      <c r="D1610" s="4" t="s">
        <v>4928</v>
      </c>
      <c r="E1610" s="4" t="s">
        <v>406</v>
      </c>
      <c r="F1610" s="4" t="s">
        <v>3144</v>
      </c>
      <c r="G1610" s="4" t="s">
        <v>3149</v>
      </c>
      <c r="H1610" s="5" t="str">
        <f>HYPERLINK("https://www.airitibooks.com/Detail/Detail?PublicationID=P20200521211", "https://www.airitibooks.com/Detail/Detail?PublicationID=P20200521211")</f>
        <v>https://www.airitibooks.com/Detail/Detail?PublicationID=P20200521211</v>
      </c>
    </row>
    <row r="1611" spans="1:8" ht="21" customHeight="1">
      <c r="A1611" s="4" t="s">
        <v>4929</v>
      </c>
      <c r="B1611" s="4" t="s">
        <v>4930</v>
      </c>
      <c r="C1611" s="4" t="s">
        <v>834</v>
      </c>
      <c r="D1611" s="4" t="s">
        <v>4931</v>
      </c>
      <c r="E1611" s="4" t="s">
        <v>1545</v>
      </c>
      <c r="F1611" s="4" t="s">
        <v>3144</v>
      </c>
      <c r="G1611" s="4" t="s">
        <v>3149</v>
      </c>
      <c r="H1611" s="5" t="str">
        <f>HYPERLINK("https://www.airitibooks.com/Detail/Detail?PublicationID=P20200521224", "https://www.airitibooks.com/Detail/Detail?PublicationID=P20200521224")</f>
        <v>https://www.airitibooks.com/Detail/Detail?PublicationID=P20200521224</v>
      </c>
    </row>
    <row r="1612" spans="1:8" ht="21" customHeight="1">
      <c r="A1612" s="4" t="s">
        <v>4932</v>
      </c>
      <c r="B1612" s="4" t="s">
        <v>4933</v>
      </c>
      <c r="C1612" s="4" t="s">
        <v>834</v>
      </c>
      <c r="D1612" s="4" t="s">
        <v>4934</v>
      </c>
      <c r="E1612" s="4" t="s">
        <v>1545</v>
      </c>
      <c r="F1612" s="4" t="s">
        <v>3153</v>
      </c>
      <c r="G1612" s="4" t="s">
        <v>129</v>
      </c>
      <c r="H1612" s="5" t="str">
        <f>HYPERLINK("https://www.airitibooks.com/Detail/Detail?PublicationID=P20200521225", "https://www.airitibooks.com/Detail/Detail?PublicationID=P20200521225")</f>
        <v>https://www.airitibooks.com/Detail/Detail?PublicationID=P20200521225</v>
      </c>
    </row>
    <row r="1613" spans="1:8" ht="21" customHeight="1">
      <c r="A1613" s="4" t="s">
        <v>4935</v>
      </c>
      <c r="B1613" s="4" t="s">
        <v>4936</v>
      </c>
      <c r="C1613" s="4" t="s">
        <v>834</v>
      </c>
      <c r="D1613" s="4" t="s">
        <v>4931</v>
      </c>
      <c r="E1613" s="4" t="s">
        <v>1545</v>
      </c>
      <c r="F1613" s="4" t="s">
        <v>3144</v>
      </c>
      <c r="G1613" s="4" t="s">
        <v>3149</v>
      </c>
      <c r="H1613" s="5" t="str">
        <f>HYPERLINK("https://www.airitibooks.com/Detail/Detail?PublicationID=P20200521226", "https://www.airitibooks.com/Detail/Detail?PublicationID=P20200521226")</f>
        <v>https://www.airitibooks.com/Detail/Detail?PublicationID=P20200521226</v>
      </c>
    </row>
    <row r="1614" spans="1:8" ht="21" customHeight="1">
      <c r="A1614" s="4" t="s">
        <v>4937</v>
      </c>
      <c r="B1614" s="4" t="s">
        <v>4938</v>
      </c>
      <c r="C1614" s="4" t="s">
        <v>834</v>
      </c>
      <c r="D1614" s="4" t="s">
        <v>4939</v>
      </c>
      <c r="E1614" s="4" t="s">
        <v>220</v>
      </c>
      <c r="F1614" s="4" t="s">
        <v>3167</v>
      </c>
      <c r="G1614" s="4" t="s">
        <v>1309</v>
      </c>
      <c r="H1614" s="5" t="str">
        <f>HYPERLINK("https://www.airitibooks.com/Detail/Detail?PublicationID=P20200521228", "https://www.airitibooks.com/Detail/Detail?PublicationID=P20200521228")</f>
        <v>https://www.airitibooks.com/Detail/Detail?PublicationID=P20200521228</v>
      </c>
    </row>
    <row r="1615" spans="1:8" ht="21" customHeight="1">
      <c r="A1615" s="4" t="s">
        <v>4940</v>
      </c>
      <c r="B1615" s="4" t="s">
        <v>4941</v>
      </c>
      <c r="C1615" s="4" t="s">
        <v>4614</v>
      </c>
      <c r="D1615" s="4" t="s">
        <v>4942</v>
      </c>
      <c r="E1615" s="4" t="s">
        <v>2241</v>
      </c>
      <c r="F1615" s="4" t="s">
        <v>3144</v>
      </c>
      <c r="G1615" s="4" t="s">
        <v>171</v>
      </c>
      <c r="H1615" s="5" t="str">
        <f>HYPERLINK("https://www.airitibooks.com/Detail/Detail?PublicationID=P20200521253", "https://www.airitibooks.com/Detail/Detail?PublicationID=P20200521253")</f>
        <v>https://www.airitibooks.com/Detail/Detail?PublicationID=P20200521253</v>
      </c>
    </row>
    <row r="1616" spans="1:8" ht="21" customHeight="1">
      <c r="A1616" s="4" t="s">
        <v>4943</v>
      </c>
      <c r="B1616" s="4" t="s">
        <v>4944</v>
      </c>
      <c r="C1616" s="4" t="s">
        <v>583</v>
      </c>
      <c r="D1616" s="4" t="s">
        <v>10</v>
      </c>
      <c r="E1616" s="4" t="s">
        <v>1545</v>
      </c>
      <c r="F1616" s="4" t="s">
        <v>3200</v>
      </c>
      <c r="G1616" s="4" t="s">
        <v>2329</v>
      </c>
      <c r="H1616" s="5" t="str">
        <f>HYPERLINK("https://www.airitibooks.com/Detail/Detail?PublicationID=P20200528136", "https://www.airitibooks.com/Detail/Detail?PublicationID=P20200528136")</f>
        <v>https://www.airitibooks.com/Detail/Detail?PublicationID=P20200528136</v>
      </c>
    </row>
    <row r="1617" spans="1:8" ht="21" customHeight="1">
      <c r="A1617" s="4" t="s">
        <v>4945</v>
      </c>
      <c r="B1617" s="4" t="s">
        <v>4946</v>
      </c>
      <c r="C1617" s="4" t="s">
        <v>583</v>
      </c>
      <c r="D1617" s="4" t="s">
        <v>4947</v>
      </c>
      <c r="E1617" s="4" t="s">
        <v>1545</v>
      </c>
      <c r="F1617" s="4" t="s">
        <v>3200</v>
      </c>
      <c r="G1617" s="4" t="s">
        <v>154</v>
      </c>
      <c r="H1617" s="5" t="str">
        <f>HYPERLINK("https://www.airitibooks.com/Detail/Detail?PublicationID=P20200528137", "https://www.airitibooks.com/Detail/Detail?PublicationID=P20200528137")</f>
        <v>https://www.airitibooks.com/Detail/Detail?PublicationID=P20200528137</v>
      </c>
    </row>
    <row r="1618" spans="1:8" ht="21" customHeight="1">
      <c r="A1618" s="4" t="s">
        <v>4948</v>
      </c>
      <c r="B1618" s="4" t="s">
        <v>4949</v>
      </c>
      <c r="C1618" s="4" t="s">
        <v>583</v>
      </c>
      <c r="D1618" s="4" t="s">
        <v>4950</v>
      </c>
      <c r="E1618" s="4" t="s">
        <v>1545</v>
      </c>
      <c r="F1618" s="4" t="s">
        <v>3200</v>
      </c>
      <c r="G1618" s="4" t="s">
        <v>182</v>
      </c>
      <c r="H1618" s="5" t="str">
        <f>HYPERLINK("https://www.airitibooks.com/Detail/Detail?PublicationID=P20200528139", "https://www.airitibooks.com/Detail/Detail?PublicationID=P20200528139")</f>
        <v>https://www.airitibooks.com/Detail/Detail?PublicationID=P20200528139</v>
      </c>
    </row>
    <row r="1619" spans="1:8" ht="21" customHeight="1">
      <c r="A1619" s="4" t="s">
        <v>29</v>
      </c>
      <c r="B1619" s="4" t="s">
        <v>4951</v>
      </c>
      <c r="C1619" s="4" t="s">
        <v>583</v>
      </c>
      <c r="D1619" s="4" t="s">
        <v>4952</v>
      </c>
      <c r="E1619" s="4" t="s">
        <v>1545</v>
      </c>
      <c r="F1619" s="4" t="s">
        <v>3144</v>
      </c>
      <c r="G1619" s="4" t="s">
        <v>3149</v>
      </c>
      <c r="H1619" s="5" t="str">
        <f>HYPERLINK("https://www.airitibooks.com/Detail/Detail?PublicationID=P20200528141", "https://www.airitibooks.com/Detail/Detail?PublicationID=P20200528141")</f>
        <v>https://www.airitibooks.com/Detail/Detail?PublicationID=P20200528141</v>
      </c>
    </row>
    <row r="1620" spans="1:8" ht="21" customHeight="1">
      <c r="A1620" s="4" t="s">
        <v>30</v>
      </c>
      <c r="B1620" s="4" t="s">
        <v>4953</v>
      </c>
      <c r="C1620" s="4" t="s">
        <v>583</v>
      </c>
      <c r="D1620" s="4" t="s">
        <v>4954</v>
      </c>
      <c r="E1620" s="4" t="s">
        <v>1545</v>
      </c>
      <c r="F1620" s="4" t="s">
        <v>3144</v>
      </c>
      <c r="G1620" s="4" t="s">
        <v>3149</v>
      </c>
      <c r="H1620" s="5" t="str">
        <f>HYPERLINK("https://www.airitibooks.com/Detail/Detail?PublicationID=P20200528142", "https://www.airitibooks.com/Detail/Detail?PublicationID=P20200528142")</f>
        <v>https://www.airitibooks.com/Detail/Detail?PublicationID=P20200528142</v>
      </c>
    </row>
    <row r="1621" spans="1:8" ht="21" customHeight="1">
      <c r="A1621" s="4" t="s">
        <v>4955</v>
      </c>
      <c r="B1621" s="4" t="s">
        <v>4956</v>
      </c>
      <c r="C1621" s="4" t="s">
        <v>583</v>
      </c>
      <c r="D1621" s="4" t="s">
        <v>4957</v>
      </c>
      <c r="E1621" s="4" t="s">
        <v>406</v>
      </c>
      <c r="F1621" s="4" t="s">
        <v>3144</v>
      </c>
      <c r="G1621" s="4" t="s">
        <v>3223</v>
      </c>
      <c r="H1621" s="5" t="str">
        <f>HYPERLINK("https://www.airitibooks.com/Detail/Detail?PublicationID=P20200528143", "https://www.airitibooks.com/Detail/Detail?PublicationID=P20200528143")</f>
        <v>https://www.airitibooks.com/Detail/Detail?PublicationID=P20200528143</v>
      </c>
    </row>
    <row r="1622" spans="1:8" ht="21" customHeight="1">
      <c r="A1622" s="4" t="s">
        <v>4958</v>
      </c>
      <c r="B1622" s="4" t="s">
        <v>4959</v>
      </c>
      <c r="C1622" s="4" t="s">
        <v>583</v>
      </c>
      <c r="D1622" s="4" t="s">
        <v>4960</v>
      </c>
      <c r="E1622" s="4" t="s">
        <v>1545</v>
      </c>
      <c r="F1622" s="4" t="s">
        <v>3144</v>
      </c>
      <c r="G1622" s="4" t="s">
        <v>3149</v>
      </c>
      <c r="H1622" s="5" t="str">
        <f>HYPERLINK("https://www.airitibooks.com/Detail/Detail?PublicationID=P20200528144", "https://www.airitibooks.com/Detail/Detail?PublicationID=P20200528144")</f>
        <v>https://www.airitibooks.com/Detail/Detail?PublicationID=P20200528144</v>
      </c>
    </row>
    <row r="1623" spans="1:8" ht="21" customHeight="1">
      <c r="A1623" s="4" t="s">
        <v>4961</v>
      </c>
      <c r="B1623" s="4" t="s">
        <v>4962</v>
      </c>
      <c r="C1623" s="4" t="s">
        <v>583</v>
      </c>
      <c r="D1623" s="4" t="s">
        <v>4963</v>
      </c>
      <c r="E1623" s="4" t="s">
        <v>1545</v>
      </c>
      <c r="F1623" s="4" t="s">
        <v>3167</v>
      </c>
      <c r="G1623" s="4" t="s">
        <v>247</v>
      </c>
      <c r="H1623" s="5" t="str">
        <f>HYPERLINK("https://www.airitibooks.com/Detail/Detail?PublicationID=P20200528146", "https://www.airitibooks.com/Detail/Detail?PublicationID=P20200528146")</f>
        <v>https://www.airitibooks.com/Detail/Detail?PublicationID=P20200528146</v>
      </c>
    </row>
    <row r="1624" spans="1:8" ht="21" customHeight="1">
      <c r="A1624" s="4" t="s">
        <v>4964</v>
      </c>
      <c r="B1624" s="4" t="s">
        <v>4965</v>
      </c>
      <c r="C1624" s="4" t="s">
        <v>583</v>
      </c>
      <c r="D1624" s="4" t="s">
        <v>66</v>
      </c>
      <c r="E1624" s="4" t="s">
        <v>1545</v>
      </c>
      <c r="F1624" s="4" t="s">
        <v>3167</v>
      </c>
      <c r="G1624" s="4" t="s">
        <v>227</v>
      </c>
      <c r="H1624" s="5" t="str">
        <f>HYPERLINK("https://www.airitibooks.com/Detail/Detail?PublicationID=P20200528147", "https://www.airitibooks.com/Detail/Detail?PublicationID=P20200528147")</f>
        <v>https://www.airitibooks.com/Detail/Detail?PublicationID=P20200528147</v>
      </c>
    </row>
    <row r="1625" spans="1:8" ht="21" customHeight="1">
      <c r="A1625" s="4" t="s">
        <v>4966</v>
      </c>
      <c r="B1625" s="4" t="s">
        <v>4967</v>
      </c>
      <c r="C1625" s="4" t="s">
        <v>4614</v>
      </c>
      <c r="D1625" s="4" t="s">
        <v>4968</v>
      </c>
      <c r="E1625" s="4" t="s">
        <v>127</v>
      </c>
      <c r="F1625" s="4" t="s">
        <v>3167</v>
      </c>
      <c r="G1625" s="4" t="s">
        <v>227</v>
      </c>
      <c r="H1625" s="5" t="str">
        <f>HYPERLINK("https://www.airitibooks.com/Detail/Detail?PublicationID=P20200528154", "https://www.airitibooks.com/Detail/Detail?PublicationID=P20200528154")</f>
        <v>https://www.airitibooks.com/Detail/Detail?PublicationID=P20200528154</v>
      </c>
    </row>
    <row r="1626" spans="1:8" ht="21" customHeight="1">
      <c r="A1626" s="4" t="s">
        <v>4969</v>
      </c>
      <c r="B1626" s="4" t="s">
        <v>4970</v>
      </c>
      <c r="C1626" s="4" t="s">
        <v>583</v>
      </c>
      <c r="D1626" s="4" t="s">
        <v>10</v>
      </c>
      <c r="E1626" s="4" t="s">
        <v>1545</v>
      </c>
      <c r="F1626" s="4" t="s">
        <v>3200</v>
      </c>
      <c r="G1626" s="4" t="s">
        <v>2329</v>
      </c>
      <c r="H1626" s="5" t="str">
        <f>HYPERLINK("https://www.airitibooks.com/Detail/Detail?PublicationID=P20200602001", "https://www.airitibooks.com/Detail/Detail?PublicationID=P20200602001")</f>
        <v>https://www.airitibooks.com/Detail/Detail?PublicationID=P20200602001</v>
      </c>
    </row>
    <row r="1627" spans="1:8" ht="21" customHeight="1">
      <c r="A1627" s="4" t="s">
        <v>4971</v>
      </c>
      <c r="B1627" s="4" t="s">
        <v>4972</v>
      </c>
      <c r="C1627" s="4" t="s">
        <v>583</v>
      </c>
      <c r="D1627" s="4" t="s">
        <v>10</v>
      </c>
      <c r="E1627" s="4" t="s">
        <v>1545</v>
      </c>
      <c r="F1627" s="4" t="s">
        <v>3200</v>
      </c>
      <c r="G1627" s="4" t="s">
        <v>2329</v>
      </c>
      <c r="H1627" s="5" t="str">
        <f>HYPERLINK("https://www.airitibooks.com/Detail/Detail?PublicationID=P20200602002", "https://www.airitibooks.com/Detail/Detail?PublicationID=P20200602002")</f>
        <v>https://www.airitibooks.com/Detail/Detail?PublicationID=P20200602002</v>
      </c>
    </row>
    <row r="1628" spans="1:8" ht="21" customHeight="1">
      <c r="A1628" s="4" t="s">
        <v>4973</v>
      </c>
      <c r="B1628" s="4" t="s">
        <v>4974</v>
      </c>
      <c r="C1628" s="4" t="s">
        <v>5</v>
      </c>
      <c r="D1628" s="4" t="s">
        <v>4975</v>
      </c>
      <c r="E1628" s="4" t="s">
        <v>220</v>
      </c>
      <c r="F1628" s="4" t="s">
        <v>3200</v>
      </c>
      <c r="G1628" s="4" t="s">
        <v>154</v>
      </c>
      <c r="H1628" s="5" t="str">
        <f>HYPERLINK("https://www.airitibooks.com/Detail/Detail?PublicationID=P20200605012", "https://www.airitibooks.com/Detail/Detail?PublicationID=P20200605012")</f>
        <v>https://www.airitibooks.com/Detail/Detail?PublicationID=P20200605012</v>
      </c>
    </row>
    <row r="1629" spans="1:8" ht="21" customHeight="1">
      <c r="A1629" s="4" t="s">
        <v>4976</v>
      </c>
      <c r="B1629" s="4" t="s">
        <v>4977</v>
      </c>
      <c r="C1629" s="4" t="s">
        <v>1629</v>
      </c>
      <c r="D1629" s="4" t="s">
        <v>4978</v>
      </c>
      <c r="E1629" s="4" t="s">
        <v>1545</v>
      </c>
      <c r="F1629" s="4" t="s">
        <v>3200</v>
      </c>
      <c r="G1629" s="4" t="s">
        <v>154</v>
      </c>
      <c r="H1629" s="5" t="str">
        <f>HYPERLINK("https://www.airitibooks.com/Detail/Detail?PublicationID=P20200605022", "https://www.airitibooks.com/Detail/Detail?PublicationID=P20200605022")</f>
        <v>https://www.airitibooks.com/Detail/Detail?PublicationID=P20200605022</v>
      </c>
    </row>
    <row r="1630" spans="1:8" ht="21" customHeight="1">
      <c r="A1630" s="4" t="s">
        <v>4979</v>
      </c>
      <c r="B1630" s="4" t="s">
        <v>4980</v>
      </c>
      <c r="C1630" s="4" t="s">
        <v>1629</v>
      </c>
      <c r="D1630" s="4" t="s">
        <v>4981</v>
      </c>
      <c r="E1630" s="4" t="s">
        <v>1545</v>
      </c>
      <c r="F1630" s="4" t="s">
        <v>3177</v>
      </c>
      <c r="G1630" s="4" t="s">
        <v>235</v>
      </c>
      <c r="H1630" s="5" t="str">
        <f>HYPERLINK("https://www.airitibooks.com/Detail/Detail?PublicationID=P20200605026", "https://www.airitibooks.com/Detail/Detail?PublicationID=P20200605026")</f>
        <v>https://www.airitibooks.com/Detail/Detail?PublicationID=P20200605026</v>
      </c>
    </row>
    <row r="1631" spans="1:8" ht="21" customHeight="1">
      <c r="A1631" s="4" t="s">
        <v>4982</v>
      </c>
      <c r="B1631" s="4" t="s">
        <v>4983</v>
      </c>
      <c r="C1631" s="4" t="s">
        <v>1629</v>
      </c>
      <c r="D1631" s="4" t="s">
        <v>2835</v>
      </c>
      <c r="E1631" s="4" t="s">
        <v>1545</v>
      </c>
      <c r="F1631" s="4" t="s">
        <v>3172</v>
      </c>
      <c r="G1631" s="4" t="s">
        <v>320</v>
      </c>
      <c r="H1631" s="5" t="str">
        <f>HYPERLINK("https://www.airitibooks.com/Detail/Detail?PublicationID=P20200605028", "https://www.airitibooks.com/Detail/Detail?PublicationID=P20200605028")</f>
        <v>https://www.airitibooks.com/Detail/Detail?PublicationID=P20200605028</v>
      </c>
    </row>
    <row r="1632" spans="1:8" ht="21" customHeight="1">
      <c r="A1632" s="4" t="s">
        <v>4984</v>
      </c>
      <c r="B1632" s="4" t="s">
        <v>4985</v>
      </c>
      <c r="C1632" s="4" t="s">
        <v>1629</v>
      </c>
      <c r="D1632" s="4" t="s">
        <v>4986</v>
      </c>
      <c r="E1632" s="4" t="s">
        <v>1545</v>
      </c>
      <c r="F1632" s="4" t="s">
        <v>3144</v>
      </c>
      <c r="G1632" s="4" t="s">
        <v>171</v>
      </c>
      <c r="H1632" s="5" t="str">
        <f>HYPERLINK("https://www.airitibooks.com/Detail/Detail?PublicationID=P20200605030", "https://www.airitibooks.com/Detail/Detail?PublicationID=P20200605030")</f>
        <v>https://www.airitibooks.com/Detail/Detail?PublicationID=P20200605030</v>
      </c>
    </row>
    <row r="1633" spans="1:8" ht="21" customHeight="1">
      <c r="A1633" s="4" t="s">
        <v>4987</v>
      </c>
      <c r="B1633" s="4" t="s">
        <v>4988</v>
      </c>
      <c r="C1633" s="4" t="s">
        <v>1629</v>
      </c>
      <c r="D1633" s="4" t="s">
        <v>4989</v>
      </c>
      <c r="E1633" s="4" t="s">
        <v>1545</v>
      </c>
      <c r="F1633" s="4" t="s">
        <v>3167</v>
      </c>
      <c r="G1633" s="4" t="s">
        <v>264</v>
      </c>
      <c r="H1633" s="5" t="str">
        <f>HYPERLINK("https://www.airitibooks.com/Detail/Detail?PublicationID=P20200605031", "https://www.airitibooks.com/Detail/Detail?PublicationID=P20200605031")</f>
        <v>https://www.airitibooks.com/Detail/Detail?PublicationID=P20200605031</v>
      </c>
    </row>
    <row r="1634" spans="1:8" ht="21" customHeight="1">
      <c r="A1634" s="4" t="s">
        <v>4990</v>
      </c>
      <c r="B1634" s="4" t="s">
        <v>4991</v>
      </c>
      <c r="C1634" s="4" t="s">
        <v>1629</v>
      </c>
      <c r="D1634" s="4" t="s">
        <v>4992</v>
      </c>
      <c r="E1634" s="4" t="s">
        <v>1545</v>
      </c>
      <c r="F1634" s="4" t="s">
        <v>3167</v>
      </c>
      <c r="G1634" s="4" t="s">
        <v>264</v>
      </c>
      <c r="H1634" s="5" t="str">
        <f>HYPERLINK("https://www.airitibooks.com/Detail/Detail?PublicationID=P20200605032", "https://www.airitibooks.com/Detail/Detail?PublicationID=P20200605032")</f>
        <v>https://www.airitibooks.com/Detail/Detail?PublicationID=P20200605032</v>
      </c>
    </row>
    <row r="1635" spans="1:8" ht="21" customHeight="1">
      <c r="A1635" s="4" t="s">
        <v>4993</v>
      </c>
      <c r="B1635" s="4" t="s">
        <v>4994</v>
      </c>
      <c r="C1635" s="4" t="s">
        <v>4614</v>
      </c>
      <c r="D1635" s="4" t="s">
        <v>4995</v>
      </c>
      <c r="E1635" s="4" t="s">
        <v>220</v>
      </c>
      <c r="F1635" s="4" t="s">
        <v>3144</v>
      </c>
      <c r="G1635" s="4" t="s">
        <v>171</v>
      </c>
      <c r="H1635" s="5" t="str">
        <f>HYPERLINK("https://www.airitibooks.com/Detail/Detail?PublicationID=P20200605068", "https://www.airitibooks.com/Detail/Detail?PublicationID=P20200605068")</f>
        <v>https://www.airitibooks.com/Detail/Detail?PublicationID=P20200605068</v>
      </c>
    </row>
    <row r="1636" spans="1:8" ht="21" customHeight="1">
      <c r="A1636" s="4" t="s">
        <v>4996</v>
      </c>
      <c r="B1636" s="4" t="s">
        <v>4997</v>
      </c>
      <c r="C1636" s="4" t="s">
        <v>4614</v>
      </c>
      <c r="D1636" s="4" t="s">
        <v>4998</v>
      </c>
      <c r="E1636" s="4" t="s">
        <v>127</v>
      </c>
      <c r="F1636" s="4" t="s">
        <v>3144</v>
      </c>
      <c r="G1636" s="4" t="s">
        <v>171</v>
      </c>
      <c r="H1636" s="5" t="str">
        <f>HYPERLINK("https://www.airitibooks.com/Detail/Detail?PublicationID=P20200605131", "https://www.airitibooks.com/Detail/Detail?PublicationID=P20200605131")</f>
        <v>https://www.airitibooks.com/Detail/Detail?PublicationID=P20200605131</v>
      </c>
    </row>
    <row r="1637" spans="1:8" ht="21" customHeight="1">
      <c r="A1637" s="4" t="s">
        <v>4999</v>
      </c>
      <c r="B1637" s="4" t="s">
        <v>5000</v>
      </c>
      <c r="C1637" s="4" t="s">
        <v>5001</v>
      </c>
      <c r="D1637" s="4" t="s">
        <v>5002</v>
      </c>
      <c r="E1637" s="4" t="s">
        <v>406</v>
      </c>
      <c r="F1637" s="4" t="s">
        <v>3162</v>
      </c>
      <c r="G1637" s="4" t="s">
        <v>159</v>
      </c>
      <c r="H1637" s="5" t="str">
        <f>HYPERLINK("https://www.airitibooks.com/Detail/Detail?PublicationID=P20200605507", "https://www.airitibooks.com/Detail/Detail?PublicationID=P20200605507")</f>
        <v>https://www.airitibooks.com/Detail/Detail?PublicationID=P20200605507</v>
      </c>
    </row>
    <row r="1638" spans="1:8" ht="21" customHeight="1">
      <c r="A1638" s="4" t="s">
        <v>5003</v>
      </c>
      <c r="B1638" s="4" t="s">
        <v>5004</v>
      </c>
      <c r="C1638" s="4" t="s">
        <v>2053</v>
      </c>
      <c r="D1638" s="4" t="s">
        <v>5005</v>
      </c>
      <c r="E1638" s="4" t="s">
        <v>220</v>
      </c>
      <c r="F1638" s="4" t="s">
        <v>3167</v>
      </c>
      <c r="G1638" s="4" t="s">
        <v>260</v>
      </c>
      <c r="H1638" s="5" t="str">
        <f>HYPERLINK("https://www.airitibooks.com/Detail/Detail?PublicationID=P20200605513", "https://www.airitibooks.com/Detail/Detail?PublicationID=P20200605513")</f>
        <v>https://www.airitibooks.com/Detail/Detail?PublicationID=P20200605513</v>
      </c>
    </row>
    <row r="1639" spans="1:8" ht="21" customHeight="1">
      <c r="A1639" s="4" t="s">
        <v>5006</v>
      </c>
      <c r="B1639" s="4" t="s">
        <v>5007</v>
      </c>
      <c r="C1639" s="4" t="s">
        <v>834</v>
      </c>
      <c r="D1639" s="4" t="s">
        <v>5008</v>
      </c>
      <c r="E1639" s="4" t="s">
        <v>1545</v>
      </c>
      <c r="F1639" s="4" t="s">
        <v>3167</v>
      </c>
      <c r="G1639" s="4" t="s">
        <v>380</v>
      </c>
      <c r="H1639" s="5" t="str">
        <f>HYPERLINK("https://www.airitibooks.com/Detail/Detail?PublicationID=P20200612088", "https://www.airitibooks.com/Detail/Detail?PublicationID=P20200612088")</f>
        <v>https://www.airitibooks.com/Detail/Detail?PublicationID=P20200612088</v>
      </c>
    </row>
    <row r="1640" spans="1:8" ht="21" customHeight="1">
      <c r="A1640" s="4" t="s">
        <v>5009</v>
      </c>
      <c r="B1640" s="4" t="s">
        <v>5010</v>
      </c>
      <c r="C1640" s="4" t="s">
        <v>834</v>
      </c>
      <c r="D1640" s="4" t="s">
        <v>4931</v>
      </c>
      <c r="E1640" s="4" t="s">
        <v>1545</v>
      </c>
      <c r="F1640" s="4" t="s">
        <v>3144</v>
      </c>
      <c r="G1640" s="4" t="s">
        <v>3149</v>
      </c>
      <c r="H1640" s="5" t="str">
        <f>HYPERLINK("https://www.airitibooks.com/Detail/Detail?PublicationID=P20200612089", "https://www.airitibooks.com/Detail/Detail?PublicationID=P20200612089")</f>
        <v>https://www.airitibooks.com/Detail/Detail?PublicationID=P20200612089</v>
      </c>
    </row>
    <row r="1641" spans="1:8" ht="21" customHeight="1">
      <c r="A1641" s="4" t="s">
        <v>5011</v>
      </c>
      <c r="B1641" s="4" t="s">
        <v>5012</v>
      </c>
      <c r="C1641" s="4" t="s">
        <v>5013</v>
      </c>
      <c r="D1641" s="4" t="s">
        <v>5014</v>
      </c>
      <c r="E1641" s="4" t="s">
        <v>1545</v>
      </c>
      <c r="F1641" s="4" t="s">
        <v>3177</v>
      </c>
      <c r="G1641" s="4" t="s">
        <v>3812</v>
      </c>
      <c r="H1641" s="5" t="str">
        <f>HYPERLINK("https://www.airitibooks.com/Detail/Detail?PublicationID=P20200612267", "https://www.airitibooks.com/Detail/Detail?PublicationID=P20200612267")</f>
        <v>https://www.airitibooks.com/Detail/Detail?PublicationID=P20200612267</v>
      </c>
    </row>
    <row r="1642" spans="1:8" ht="21" customHeight="1">
      <c r="A1642" s="4" t="s">
        <v>5015</v>
      </c>
      <c r="B1642" s="4" t="s">
        <v>5016</v>
      </c>
      <c r="C1642" s="4" t="s">
        <v>5001</v>
      </c>
      <c r="D1642" s="4" t="s">
        <v>5017</v>
      </c>
      <c r="E1642" s="4" t="s">
        <v>220</v>
      </c>
      <c r="F1642" s="4" t="s">
        <v>3177</v>
      </c>
      <c r="G1642" s="4" t="s">
        <v>308</v>
      </c>
      <c r="H1642" s="5" t="str">
        <f>HYPERLINK("https://www.airitibooks.com/Detail/Detail?PublicationID=P20200612282", "https://www.airitibooks.com/Detail/Detail?PublicationID=P20200612282")</f>
        <v>https://www.airitibooks.com/Detail/Detail?PublicationID=P20200612282</v>
      </c>
    </row>
    <row r="1643" spans="1:8" ht="21" customHeight="1">
      <c r="A1643" s="4" t="s">
        <v>5018</v>
      </c>
      <c r="B1643" s="4" t="s">
        <v>5019</v>
      </c>
      <c r="C1643" s="4" t="s">
        <v>5001</v>
      </c>
      <c r="D1643" s="4" t="s">
        <v>5020</v>
      </c>
      <c r="E1643" s="4" t="s">
        <v>127</v>
      </c>
      <c r="F1643" s="4" t="s">
        <v>3162</v>
      </c>
      <c r="G1643" s="4" t="s">
        <v>159</v>
      </c>
      <c r="H1643" s="5" t="str">
        <f>HYPERLINK("https://www.airitibooks.com/Detail/Detail?PublicationID=P20200612285", "https://www.airitibooks.com/Detail/Detail?PublicationID=P20200612285")</f>
        <v>https://www.airitibooks.com/Detail/Detail?PublicationID=P20200612285</v>
      </c>
    </row>
    <row r="1644" spans="1:8" ht="21" customHeight="1">
      <c r="A1644" s="4" t="s">
        <v>5021</v>
      </c>
      <c r="B1644" s="4" t="s">
        <v>5022</v>
      </c>
      <c r="C1644" s="4" t="s">
        <v>5001</v>
      </c>
      <c r="D1644" s="4" t="s">
        <v>5023</v>
      </c>
      <c r="E1644" s="4" t="s">
        <v>220</v>
      </c>
      <c r="F1644" s="4" t="s">
        <v>3172</v>
      </c>
      <c r="G1644" s="4" t="s">
        <v>1235</v>
      </c>
      <c r="H1644" s="5" t="str">
        <f>HYPERLINK("https://www.airitibooks.com/Detail/Detail?PublicationID=P20200612287", "https://www.airitibooks.com/Detail/Detail?PublicationID=P20200612287")</f>
        <v>https://www.airitibooks.com/Detail/Detail?PublicationID=P20200612287</v>
      </c>
    </row>
    <row r="1645" spans="1:8" ht="21" customHeight="1">
      <c r="A1645" s="4" t="s">
        <v>5024</v>
      </c>
      <c r="B1645" s="4" t="s">
        <v>5025</v>
      </c>
      <c r="C1645" s="4" t="s">
        <v>5001</v>
      </c>
      <c r="D1645" s="4" t="s">
        <v>5026</v>
      </c>
      <c r="E1645" s="4" t="s">
        <v>406</v>
      </c>
      <c r="F1645" s="4" t="s">
        <v>3162</v>
      </c>
      <c r="G1645" s="4" t="s">
        <v>3163</v>
      </c>
      <c r="H1645" s="5" t="str">
        <f>HYPERLINK("https://www.airitibooks.com/Detail/Detail?PublicationID=P20200612290", "https://www.airitibooks.com/Detail/Detail?PublicationID=P20200612290")</f>
        <v>https://www.airitibooks.com/Detail/Detail?PublicationID=P20200612290</v>
      </c>
    </row>
    <row r="1646" spans="1:8" ht="21" customHeight="1">
      <c r="A1646" s="4" t="s">
        <v>5027</v>
      </c>
      <c r="B1646" s="4" t="s">
        <v>5028</v>
      </c>
      <c r="C1646" s="4" t="s">
        <v>5001</v>
      </c>
      <c r="D1646" s="4" t="s">
        <v>5029</v>
      </c>
      <c r="E1646" s="4" t="s">
        <v>406</v>
      </c>
      <c r="F1646" s="4" t="s">
        <v>3167</v>
      </c>
      <c r="G1646" s="4" t="s">
        <v>264</v>
      </c>
      <c r="H1646" s="5" t="str">
        <f>HYPERLINK("https://www.airitibooks.com/Detail/Detail?PublicationID=P20200612297", "https://www.airitibooks.com/Detail/Detail?PublicationID=P20200612297")</f>
        <v>https://www.airitibooks.com/Detail/Detail?PublicationID=P20200612297</v>
      </c>
    </row>
    <row r="1647" spans="1:8" ht="21" customHeight="1">
      <c r="A1647" s="4" t="s">
        <v>5030</v>
      </c>
      <c r="B1647" s="4" t="s">
        <v>5031</v>
      </c>
      <c r="C1647" s="4" t="s">
        <v>5001</v>
      </c>
      <c r="D1647" s="4" t="s">
        <v>5032</v>
      </c>
      <c r="E1647" s="4" t="s">
        <v>406</v>
      </c>
      <c r="F1647" s="4" t="s">
        <v>3162</v>
      </c>
      <c r="G1647" s="4" t="s">
        <v>159</v>
      </c>
      <c r="H1647" s="5" t="str">
        <f>HYPERLINK("https://www.airitibooks.com/Detail/Detail?PublicationID=P20200612320", "https://www.airitibooks.com/Detail/Detail?PublicationID=P20200612320")</f>
        <v>https://www.airitibooks.com/Detail/Detail?PublicationID=P20200612320</v>
      </c>
    </row>
    <row r="1648" spans="1:8" ht="21" customHeight="1">
      <c r="A1648" s="4" t="s">
        <v>5033</v>
      </c>
      <c r="B1648" s="4" t="s">
        <v>5034</v>
      </c>
      <c r="C1648" s="4" t="s">
        <v>5001</v>
      </c>
      <c r="D1648" s="4" t="s">
        <v>5020</v>
      </c>
      <c r="E1648" s="4" t="s">
        <v>406</v>
      </c>
      <c r="F1648" s="4" t="s">
        <v>3162</v>
      </c>
      <c r="G1648" s="4" t="s">
        <v>159</v>
      </c>
      <c r="H1648" s="5" t="str">
        <f>HYPERLINK("https://www.airitibooks.com/Detail/Detail?PublicationID=P20200612340", "https://www.airitibooks.com/Detail/Detail?PublicationID=P20200612340")</f>
        <v>https://www.airitibooks.com/Detail/Detail?PublicationID=P20200612340</v>
      </c>
    </row>
    <row r="1649" spans="1:8" ht="21" customHeight="1">
      <c r="A1649" s="4" t="s">
        <v>5035</v>
      </c>
      <c r="B1649" s="4" t="s">
        <v>5036</v>
      </c>
      <c r="C1649" s="4" t="s">
        <v>5001</v>
      </c>
      <c r="D1649" s="4" t="s">
        <v>5037</v>
      </c>
      <c r="E1649" s="4" t="s">
        <v>406</v>
      </c>
      <c r="F1649" s="4" t="s">
        <v>3167</v>
      </c>
      <c r="G1649" s="4" t="s">
        <v>260</v>
      </c>
      <c r="H1649" s="5" t="str">
        <f>HYPERLINK("https://www.airitibooks.com/Detail/Detail?PublicationID=P20200612341", "https://www.airitibooks.com/Detail/Detail?PublicationID=P20200612341")</f>
        <v>https://www.airitibooks.com/Detail/Detail?PublicationID=P20200612341</v>
      </c>
    </row>
    <row r="1650" spans="1:8" ht="21" customHeight="1">
      <c r="A1650" s="4" t="s">
        <v>5038</v>
      </c>
      <c r="B1650" s="4" t="s">
        <v>5039</v>
      </c>
      <c r="C1650" s="4" t="s">
        <v>5001</v>
      </c>
      <c r="D1650" s="4" t="s">
        <v>5040</v>
      </c>
      <c r="E1650" s="4" t="s">
        <v>406</v>
      </c>
      <c r="F1650" s="4" t="s">
        <v>3167</v>
      </c>
      <c r="G1650" s="4" t="s">
        <v>260</v>
      </c>
      <c r="H1650" s="5" t="str">
        <f>HYPERLINK("https://www.airitibooks.com/Detail/Detail?PublicationID=P20200612344", "https://www.airitibooks.com/Detail/Detail?PublicationID=P20200612344")</f>
        <v>https://www.airitibooks.com/Detail/Detail?PublicationID=P20200612344</v>
      </c>
    </row>
    <row r="1651" spans="1:8" ht="21" customHeight="1">
      <c r="A1651" s="4" t="s">
        <v>5041</v>
      </c>
      <c r="B1651" s="4" t="s">
        <v>5042</v>
      </c>
      <c r="C1651" s="4" t="s">
        <v>5001</v>
      </c>
      <c r="D1651" s="4" t="s">
        <v>5043</v>
      </c>
      <c r="E1651" s="4" t="s">
        <v>406</v>
      </c>
      <c r="F1651" s="4" t="s">
        <v>3200</v>
      </c>
      <c r="G1651" s="4" t="s">
        <v>2329</v>
      </c>
      <c r="H1651" s="5" t="str">
        <f>HYPERLINK("https://www.airitibooks.com/Detail/Detail?PublicationID=P20200612345", "https://www.airitibooks.com/Detail/Detail?PublicationID=P20200612345")</f>
        <v>https://www.airitibooks.com/Detail/Detail?PublicationID=P20200612345</v>
      </c>
    </row>
    <row r="1652" spans="1:8" ht="21" customHeight="1">
      <c r="A1652" s="4" t="s">
        <v>24</v>
      </c>
      <c r="B1652" s="4" t="s">
        <v>5044</v>
      </c>
      <c r="C1652" s="4" t="s">
        <v>3601</v>
      </c>
      <c r="D1652" s="4" t="s">
        <v>25</v>
      </c>
      <c r="E1652" s="4" t="s">
        <v>1545</v>
      </c>
      <c r="F1652" s="4" t="s">
        <v>3189</v>
      </c>
      <c r="G1652" s="4" t="s">
        <v>3606</v>
      </c>
      <c r="H1652" s="5" t="str">
        <f>HYPERLINK("https://www.airitibooks.com/Detail/Detail?PublicationID=P20200703001", "https://www.airitibooks.com/Detail/Detail?PublicationID=P20200703001")</f>
        <v>https://www.airitibooks.com/Detail/Detail?PublicationID=P20200703001</v>
      </c>
    </row>
    <row r="1653" spans="1:8" ht="21" customHeight="1">
      <c r="A1653" s="4" t="s">
        <v>5045</v>
      </c>
      <c r="B1653" s="4" t="s">
        <v>5046</v>
      </c>
      <c r="C1653" s="4" t="s">
        <v>5047</v>
      </c>
      <c r="D1653" s="4" t="s">
        <v>5048</v>
      </c>
      <c r="E1653" s="4" t="s">
        <v>1545</v>
      </c>
      <c r="F1653" s="4" t="s">
        <v>3144</v>
      </c>
      <c r="G1653" s="4" t="s">
        <v>3149</v>
      </c>
      <c r="H1653" s="5" t="str">
        <f>HYPERLINK("https://www.airitibooks.com/Detail/Detail?PublicationID=P20200703006", "https://www.airitibooks.com/Detail/Detail?PublicationID=P20200703006")</f>
        <v>https://www.airitibooks.com/Detail/Detail?PublicationID=P20200703006</v>
      </c>
    </row>
    <row r="1654" spans="1:8" ht="21" customHeight="1">
      <c r="A1654" s="4" t="s">
        <v>5049</v>
      </c>
      <c r="B1654" s="4" t="s">
        <v>5050</v>
      </c>
      <c r="C1654" s="4" t="s">
        <v>5051</v>
      </c>
      <c r="D1654" s="4" t="s">
        <v>5052</v>
      </c>
      <c r="E1654" s="4" t="s">
        <v>1545</v>
      </c>
      <c r="F1654" s="4" t="s">
        <v>3189</v>
      </c>
      <c r="G1654" s="4" t="s">
        <v>3502</v>
      </c>
      <c r="H1654" s="5" t="str">
        <f>HYPERLINK("https://www.airitibooks.com/Detail/Detail?PublicationID=P20200703016", "https://www.airitibooks.com/Detail/Detail?PublicationID=P20200703016")</f>
        <v>https://www.airitibooks.com/Detail/Detail?PublicationID=P20200703016</v>
      </c>
    </row>
    <row r="1655" spans="1:8" ht="21" customHeight="1">
      <c r="A1655" s="4" t="s">
        <v>5053</v>
      </c>
      <c r="B1655" s="4" t="s">
        <v>5054</v>
      </c>
      <c r="C1655" s="4" t="s">
        <v>5051</v>
      </c>
      <c r="D1655" s="4" t="s">
        <v>5055</v>
      </c>
      <c r="E1655" s="4" t="s">
        <v>1545</v>
      </c>
      <c r="F1655" s="4" t="s">
        <v>3144</v>
      </c>
      <c r="G1655" s="4" t="s">
        <v>171</v>
      </c>
      <c r="H1655" s="5" t="str">
        <f>HYPERLINK("https://www.airitibooks.com/Detail/Detail?PublicationID=P20200703020", "https://www.airitibooks.com/Detail/Detail?PublicationID=P20200703020")</f>
        <v>https://www.airitibooks.com/Detail/Detail?PublicationID=P20200703020</v>
      </c>
    </row>
    <row r="1656" spans="1:8" ht="21" customHeight="1">
      <c r="A1656" s="4" t="s">
        <v>5056</v>
      </c>
      <c r="B1656" s="4" t="s">
        <v>5057</v>
      </c>
      <c r="C1656" s="4" t="s">
        <v>666</v>
      </c>
      <c r="D1656" s="4" t="s">
        <v>5058</v>
      </c>
      <c r="E1656" s="4" t="s">
        <v>1545</v>
      </c>
      <c r="F1656" s="4" t="s">
        <v>3167</v>
      </c>
      <c r="G1656" s="4" t="s">
        <v>264</v>
      </c>
      <c r="H1656" s="5" t="str">
        <f>HYPERLINK("https://www.airitibooks.com/Detail/Detail?PublicationID=P20200703067", "https://www.airitibooks.com/Detail/Detail?PublicationID=P20200703067")</f>
        <v>https://www.airitibooks.com/Detail/Detail?PublicationID=P20200703067</v>
      </c>
    </row>
    <row r="1657" spans="1:8" ht="21" customHeight="1">
      <c r="A1657" s="4" t="s">
        <v>5059</v>
      </c>
      <c r="B1657" s="4" t="s">
        <v>5060</v>
      </c>
      <c r="C1657" s="4" t="s">
        <v>666</v>
      </c>
      <c r="D1657" s="4" t="s">
        <v>5061</v>
      </c>
      <c r="E1657" s="4" t="s">
        <v>1545</v>
      </c>
      <c r="F1657" s="4" t="s">
        <v>3144</v>
      </c>
      <c r="G1657" s="4" t="s">
        <v>3149</v>
      </c>
      <c r="H1657" s="5" t="str">
        <f>HYPERLINK("https://www.airitibooks.com/Detail/Detail?PublicationID=P20200703068", "https://www.airitibooks.com/Detail/Detail?PublicationID=P20200703068")</f>
        <v>https://www.airitibooks.com/Detail/Detail?PublicationID=P20200703068</v>
      </c>
    </row>
    <row r="1658" spans="1:8" ht="21" customHeight="1">
      <c r="A1658" s="4" t="s">
        <v>5062</v>
      </c>
      <c r="B1658" s="4" t="s">
        <v>5063</v>
      </c>
      <c r="C1658" s="4" t="s">
        <v>666</v>
      </c>
      <c r="D1658" s="4" t="s">
        <v>4750</v>
      </c>
      <c r="E1658" s="4" t="s">
        <v>1545</v>
      </c>
      <c r="F1658" s="4" t="s">
        <v>3167</v>
      </c>
      <c r="G1658" s="4" t="s">
        <v>264</v>
      </c>
      <c r="H1658" s="5" t="str">
        <f>HYPERLINK("https://www.airitibooks.com/Detail/Detail?PublicationID=P20200703070", "https://www.airitibooks.com/Detail/Detail?PublicationID=P20200703070")</f>
        <v>https://www.airitibooks.com/Detail/Detail?PublicationID=P20200703070</v>
      </c>
    </row>
    <row r="1659" spans="1:8" ht="21" customHeight="1">
      <c r="A1659" s="4" t="s">
        <v>5064</v>
      </c>
      <c r="B1659" s="4" t="s">
        <v>5065</v>
      </c>
      <c r="C1659" s="4" t="s">
        <v>666</v>
      </c>
      <c r="D1659" s="4" t="s">
        <v>28</v>
      </c>
      <c r="E1659" s="4" t="s">
        <v>1545</v>
      </c>
      <c r="F1659" s="4" t="s">
        <v>3167</v>
      </c>
      <c r="G1659" s="4" t="s">
        <v>380</v>
      </c>
      <c r="H1659" s="5" t="str">
        <f>HYPERLINK("https://www.airitibooks.com/Detail/Detail?PublicationID=P20200703071", "https://www.airitibooks.com/Detail/Detail?PublicationID=P20200703071")</f>
        <v>https://www.airitibooks.com/Detail/Detail?PublicationID=P20200703071</v>
      </c>
    </row>
    <row r="1660" spans="1:8" ht="21" customHeight="1">
      <c r="A1660" s="4" t="s">
        <v>5066</v>
      </c>
      <c r="B1660" s="4" t="s">
        <v>5067</v>
      </c>
      <c r="C1660" s="4" t="s">
        <v>5068</v>
      </c>
      <c r="D1660" s="4" t="s">
        <v>3206</v>
      </c>
      <c r="E1660" s="4" t="s">
        <v>1545</v>
      </c>
      <c r="F1660" s="4" t="s">
        <v>3162</v>
      </c>
      <c r="G1660" s="4" t="s">
        <v>580</v>
      </c>
      <c r="H1660" s="5" t="str">
        <f>HYPERLINK("https://www.airitibooks.com/Detail/Detail?PublicationID=P20200703085", "https://www.airitibooks.com/Detail/Detail?PublicationID=P20200703085")</f>
        <v>https://www.airitibooks.com/Detail/Detail?PublicationID=P20200703085</v>
      </c>
    </row>
    <row r="1661" spans="1:8" ht="21" customHeight="1">
      <c r="A1661" s="4" t="s">
        <v>5069</v>
      </c>
      <c r="B1661" s="4" t="s">
        <v>5070</v>
      </c>
      <c r="C1661" s="4" t="s">
        <v>583</v>
      </c>
      <c r="D1661" s="4" t="s">
        <v>5071</v>
      </c>
      <c r="E1661" s="4" t="s">
        <v>1545</v>
      </c>
      <c r="F1661" s="4" t="s">
        <v>3200</v>
      </c>
      <c r="G1661" s="4" t="s">
        <v>182</v>
      </c>
      <c r="H1661" s="5" t="str">
        <f>HYPERLINK("https://www.airitibooks.com/Detail/Detail?PublicationID=P20200703113", "https://www.airitibooks.com/Detail/Detail?PublicationID=P20200703113")</f>
        <v>https://www.airitibooks.com/Detail/Detail?PublicationID=P20200703113</v>
      </c>
    </row>
    <row r="1662" spans="1:8" ht="21" customHeight="1">
      <c r="A1662" s="4" t="s">
        <v>5072</v>
      </c>
      <c r="B1662" s="4" t="s">
        <v>5073</v>
      </c>
      <c r="C1662" s="4" t="s">
        <v>583</v>
      </c>
      <c r="D1662" s="4" t="s">
        <v>5074</v>
      </c>
      <c r="E1662" s="4" t="s">
        <v>1545</v>
      </c>
      <c r="F1662" s="4" t="s">
        <v>3167</v>
      </c>
      <c r="G1662" s="4" t="s">
        <v>264</v>
      </c>
      <c r="H1662" s="5" t="str">
        <f>HYPERLINK("https://www.airitibooks.com/Detail/Detail?PublicationID=P20200703115", "https://www.airitibooks.com/Detail/Detail?PublicationID=P20200703115")</f>
        <v>https://www.airitibooks.com/Detail/Detail?PublicationID=P20200703115</v>
      </c>
    </row>
    <row r="1663" spans="1:8" ht="21" customHeight="1">
      <c r="A1663" s="4" t="s">
        <v>35</v>
      </c>
      <c r="B1663" s="4" t="s">
        <v>5075</v>
      </c>
      <c r="C1663" s="4" t="s">
        <v>583</v>
      </c>
      <c r="D1663" s="4" t="s">
        <v>5076</v>
      </c>
      <c r="E1663" s="4" t="s">
        <v>1545</v>
      </c>
      <c r="F1663" s="4" t="s">
        <v>3167</v>
      </c>
      <c r="G1663" s="4" t="s">
        <v>247</v>
      </c>
      <c r="H1663" s="5" t="str">
        <f>HYPERLINK("https://www.airitibooks.com/Detail/Detail?PublicationID=P20200703116", "https://www.airitibooks.com/Detail/Detail?PublicationID=P20200703116")</f>
        <v>https://www.airitibooks.com/Detail/Detail?PublicationID=P20200703116</v>
      </c>
    </row>
    <row r="1664" spans="1:8" ht="21" customHeight="1">
      <c r="A1664" s="4" t="s">
        <v>5077</v>
      </c>
      <c r="B1664" s="4" t="s">
        <v>5078</v>
      </c>
      <c r="C1664" s="4" t="s">
        <v>583</v>
      </c>
      <c r="D1664" s="4" t="s">
        <v>5079</v>
      </c>
      <c r="E1664" s="4" t="s">
        <v>1545</v>
      </c>
      <c r="F1664" s="4" t="s">
        <v>3200</v>
      </c>
      <c r="G1664" s="4" t="s">
        <v>182</v>
      </c>
      <c r="H1664" s="5" t="str">
        <f>HYPERLINK("https://www.airitibooks.com/Detail/Detail?PublicationID=P20200703128", "https://www.airitibooks.com/Detail/Detail?PublicationID=P20200703128")</f>
        <v>https://www.airitibooks.com/Detail/Detail?PublicationID=P20200703128</v>
      </c>
    </row>
    <row r="1665" spans="1:8" ht="21" customHeight="1">
      <c r="A1665" s="4" t="s">
        <v>5080</v>
      </c>
      <c r="B1665" s="4" t="s">
        <v>5081</v>
      </c>
      <c r="C1665" s="4" t="s">
        <v>583</v>
      </c>
      <c r="D1665" s="4" t="s">
        <v>5082</v>
      </c>
      <c r="E1665" s="4" t="s">
        <v>1545</v>
      </c>
      <c r="F1665" s="4" t="s">
        <v>3172</v>
      </c>
      <c r="G1665" s="4" t="s">
        <v>858</v>
      </c>
      <c r="H1665" s="5" t="str">
        <f>HYPERLINK("https://www.airitibooks.com/Detail/Detail?PublicationID=P20200703129", "https://www.airitibooks.com/Detail/Detail?PublicationID=P20200703129")</f>
        <v>https://www.airitibooks.com/Detail/Detail?PublicationID=P20200703129</v>
      </c>
    </row>
    <row r="1666" spans="1:8" ht="21" customHeight="1">
      <c r="A1666" s="4" t="s">
        <v>38</v>
      </c>
      <c r="B1666" s="4" t="s">
        <v>5083</v>
      </c>
      <c r="C1666" s="4" t="s">
        <v>583</v>
      </c>
      <c r="D1666" s="4" t="s">
        <v>5084</v>
      </c>
      <c r="E1666" s="4" t="s">
        <v>1545</v>
      </c>
      <c r="F1666" s="4" t="s">
        <v>3144</v>
      </c>
      <c r="G1666" s="4" t="s">
        <v>3149</v>
      </c>
      <c r="H1666" s="5" t="str">
        <f>HYPERLINK("https://www.airitibooks.com/Detail/Detail?PublicationID=P20200703130", "https://www.airitibooks.com/Detail/Detail?PublicationID=P20200703130")</f>
        <v>https://www.airitibooks.com/Detail/Detail?PublicationID=P20200703130</v>
      </c>
    </row>
    <row r="1667" spans="1:8" ht="21" customHeight="1">
      <c r="A1667" s="4" t="s">
        <v>5085</v>
      </c>
      <c r="B1667" s="4" t="s">
        <v>5086</v>
      </c>
      <c r="C1667" s="4" t="s">
        <v>583</v>
      </c>
      <c r="D1667" s="4" t="s">
        <v>5079</v>
      </c>
      <c r="E1667" s="4" t="s">
        <v>1545</v>
      </c>
      <c r="F1667" s="4" t="s">
        <v>3167</v>
      </c>
      <c r="G1667" s="4" t="s">
        <v>380</v>
      </c>
      <c r="H1667" s="5" t="str">
        <f>HYPERLINK("https://www.airitibooks.com/Detail/Detail?PublicationID=P20200703131", "https://www.airitibooks.com/Detail/Detail?PublicationID=P20200703131")</f>
        <v>https://www.airitibooks.com/Detail/Detail?PublicationID=P20200703131</v>
      </c>
    </row>
    <row r="1668" spans="1:8" ht="21" customHeight="1">
      <c r="A1668" s="4" t="s">
        <v>5087</v>
      </c>
      <c r="B1668" s="4" t="s">
        <v>5088</v>
      </c>
      <c r="C1668" s="4" t="s">
        <v>583</v>
      </c>
      <c r="D1668" s="4" t="s">
        <v>5089</v>
      </c>
      <c r="E1668" s="4" t="s">
        <v>1545</v>
      </c>
      <c r="F1668" s="4" t="s">
        <v>3144</v>
      </c>
      <c r="G1668" s="4" t="s">
        <v>171</v>
      </c>
      <c r="H1668" s="5" t="str">
        <f>HYPERLINK("https://www.airitibooks.com/Detail/Detail?PublicationID=P20200703132", "https://www.airitibooks.com/Detail/Detail?PublicationID=P20200703132")</f>
        <v>https://www.airitibooks.com/Detail/Detail?PublicationID=P20200703132</v>
      </c>
    </row>
    <row r="1669" spans="1:8" ht="21" customHeight="1">
      <c r="A1669" s="4" t="s">
        <v>5090</v>
      </c>
      <c r="B1669" s="4" t="s">
        <v>5091</v>
      </c>
      <c r="C1669" s="4" t="s">
        <v>583</v>
      </c>
      <c r="D1669" s="4" t="s">
        <v>5092</v>
      </c>
      <c r="E1669" s="4" t="s">
        <v>1545</v>
      </c>
      <c r="F1669" s="4" t="s">
        <v>3167</v>
      </c>
      <c r="G1669" s="4" t="s">
        <v>227</v>
      </c>
      <c r="H1669" s="5" t="str">
        <f>HYPERLINK("https://www.airitibooks.com/Detail/Detail?PublicationID=P20200703133", "https://www.airitibooks.com/Detail/Detail?PublicationID=P20200703133")</f>
        <v>https://www.airitibooks.com/Detail/Detail?PublicationID=P20200703133</v>
      </c>
    </row>
    <row r="1670" spans="1:8" ht="21" customHeight="1">
      <c r="A1670" s="4" t="s">
        <v>5093</v>
      </c>
      <c r="B1670" s="4" t="s">
        <v>5094</v>
      </c>
      <c r="C1670" s="4" t="s">
        <v>1629</v>
      </c>
      <c r="D1670" s="4" t="s">
        <v>5095</v>
      </c>
      <c r="E1670" s="4" t="s">
        <v>1545</v>
      </c>
      <c r="F1670" s="4" t="s">
        <v>3144</v>
      </c>
      <c r="G1670" s="4" t="s">
        <v>3149</v>
      </c>
      <c r="H1670" s="5" t="str">
        <f>HYPERLINK("https://www.airitibooks.com/Detail/Detail?PublicationID=P20200703142", "https://www.airitibooks.com/Detail/Detail?PublicationID=P20200703142")</f>
        <v>https://www.airitibooks.com/Detail/Detail?PublicationID=P20200703142</v>
      </c>
    </row>
    <row r="1671" spans="1:8" ht="21" customHeight="1">
      <c r="A1671" s="4" t="s">
        <v>5096</v>
      </c>
      <c r="B1671" s="4" t="s">
        <v>5097</v>
      </c>
      <c r="C1671" s="4" t="s">
        <v>5098</v>
      </c>
      <c r="D1671" s="4" t="s">
        <v>5099</v>
      </c>
      <c r="E1671" s="4" t="s">
        <v>1545</v>
      </c>
      <c r="F1671" s="4" t="s">
        <v>3144</v>
      </c>
      <c r="G1671" s="4" t="s">
        <v>3149</v>
      </c>
      <c r="H1671" s="5" t="str">
        <f>HYPERLINK("https://www.airitibooks.com/Detail/Detail?PublicationID=P20200703148", "https://www.airitibooks.com/Detail/Detail?PublicationID=P20200703148")</f>
        <v>https://www.airitibooks.com/Detail/Detail?PublicationID=P20200703148</v>
      </c>
    </row>
    <row r="1672" spans="1:8" ht="21" customHeight="1">
      <c r="A1672" s="4" t="s">
        <v>5100</v>
      </c>
      <c r="B1672" s="4" t="s">
        <v>5101</v>
      </c>
      <c r="C1672" s="4" t="s">
        <v>5102</v>
      </c>
      <c r="D1672" s="4" t="s">
        <v>5103</v>
      </c>
      <c r="E1672" s="4" t="s">
        <v>1545</v>
      </c>
      <c r="F1672" s="4" t="s">
        <v>3172</v>
      </c>
      <c r="G1672" s="4" t="s">
        <v>221</v>
      </c>
      <c r="H1672" s="5" t="str">
        <f>HYPERLINK("https://www.airitibooks.com/Detail/Detail?PublicationID=P20200703165", "https://www.airitibooks.com/Detail/Detail?PublicationID=P20200703165")</f>
        <v>https://www.airitibooks.com/Detail/Detail?PublicationID=P20200703165</v>
      </c>
    </row>
    <row r="1673" spans="1:8" ht="21" customHeight="1">
      <c r="A1673" s="4" t="s">
        <v>5104</v>
      </c>
      <c r="B1673" s="4" t="s">
        <v>5105</v>
      </c>
      <c r="C1673" s="4" t="s">
        <v>439</v>
      </c>
      <c r="D1673" s="4" t="s">
        <v>5106</v>
      </c>
      <c r="E1673" s="4" t="s">
        <v>1545</v>
      </c>
      <c r="F1673" s="4" t="s">
        <v>3144</v>
      </c>
      <c r="G1673" s="4" t="s">
        <v>216</v>
      </c>
      <c r="H1673" s="5" t="str">
        <f>HYPERLINK("https://www.airitibooks.com/Detail/Detail?PublicationID=P20200709079", "https://www.airitibooks.com/Detail/Detail?PublicationID=P20200709079")</f>
        <v>https://www.airitibooks.com/Detail/Detail?PublicationID=P20200709079</v>
      </c>
    </row>
    <row r="1674" spans="1:8" ht="21" customHeight="1">
      <c r="A1674" s="4" t="s">
        <v>5107</v>
      </c>
      <c r="B1674" s="4" t="s">
        <v>5108</v>
      </c>
      <c r="C1674" s="4" t="s">
        <v>439</v>
      </c>
      <c r="D1674" s="4" t="s">
        <v>5109</v>
      </c>
      <c r="E1674" s="4" t="s">
        <v>1545</v>
      </c>
      <c r="F1674" s="4" t="s">
        <v>3144</v>
      </c>
      <c r="G1674" s="4" t="s">
        <v>216</v>
      </c>
      <c r="H1674" s="5" t="str">
        <f>HYPERLINK("https://www.airitibooks.com/Detail/Detail?PublicationID=P20200709081", "https://www.airitibooks.com/Detail/Detail?PublicationID=P20200709081")</f>
        <v>https://www.airitibooks.com/Detail/Detail?PublicationID=P20200709081</v>
      </c>
    </row>
    <row r="1675" spans="1:8" ht="21" customHeight="1">
      <c r="A1675" s="4" t="s">
        <v>5110</v>
      </c>
      <c r="B1675" s="4" t="s">
        <v>5111</v>
      </c>
      <c r="C1675" s="4" t="s">
        <v>3147</v>
      </c>
      <c r="D1675" s="4" t="s">
        <v>3747</v>
      </c>
      <c r="E1675" s="4" t="s">
        <v>406</v>
      </c>
      <c r="F1675" s="4" t="s">
        <v>3167</v>
      </c>
      <c r="G1675" s="4" t="s">
        <v>227</v>
      </c>
      <c r="H1675" s="5" t="str">
        <f>HYPERLINK("https://www.airitibooks.com/Detail/Detail?PublicationID=P20200709164", "https://www.airitibooks.com/Detail/Detail?PublicationID=P20200709164")</f>
        <v>https://www.airitibooks.com/Detail/Detail?PublicationID=P20200709164</v>
      </c>
    </row>
    <row r="1676" spans="1:8" ht="21" customHeight="1">
      <c r="A1676" s="4" t="s">
        <v>5112</v>
      </c>
      <c r="B1676" s="4" t="s">
        <v>5113</v>
      </c>
      <c r="C1676" s="4" t="s">
        <v>275</v>
      </c>
      <c r="D1676" s="4" t="s">
        <v>70</v>
      </c>
      <c r="E1676" s="4" t="s">
        <v>1545</v>
      </c>
      <c r="F1676" s="4" t="s">
        <v>3200</v>
      </c>
      <c r="G1676" s="4" t="s">
        <v>182</v>
      </c>
      <c r="H1676" s="5" t="str">
        <f>HYPERLINK("https://www.airitibooks.com/Detail/Detail?PublicationID=P20200709196", "https://www.airitibooks.com/Detail/Detail?PublicationID=P20200709196")</f>
        <v>https://www.airitibooks.com/Detail/Detail?PublicationID=P20200709196</v>
      </c>
    </row>
    <row r="1677" spans="1:8" ht="21" customHeight="1">
      <c r="A1677" s="4" t="s">
        <v>5114</v>
      </c>
      <c r="B1677" s="4" t="s">
        <v>5115</v>
      </c>
      <c r="C1677" s="4" t="s">
        <v>275</v>
      </c>
      <c r="D1677" s="4" t="s">
        <v>5116</v>
      </c>
      <c r="E1677" s="4" t="s">
        <v>1545</v>
      </c>
      <c r="F1677" s="4" t="s">
        <v>3144</v>
      </c>
      <c r="G1677" s="4" t="s">
        <v>171</v>
      </c>
      <c r="H1677" s="5" t="str">
        <f>HYPERLINK("https://www.airitibooks.com/Detail/Detail?PublicationID=P20200709198", "https://www.airitibooks.com/Detail/Detail?PublicationID=P20200709198")</f>
        <v>https://www.airitibooks.com/Detail/Detail?PublicationID=P20200709198</v>
      </c>
    </row>
    <row r="1678" spans="1:8" ht="21" customHeight="1">
      <c r="A1678" s="4" t="s">
        <v>5117</v>
      </c>
      <c r="B1678" s="4" t="s">
        <v>5118</v>
      </c>
      <c r="C1678" s="4" t="s">
        <v>5119</v>
      </c>
      <c r="D1678" s="4" t="s">
        <v>5120</v>
      </c>
      <c r="E1678" s="4" t="s">
        <v>1545</v>
      </c>
      <c r="F1678" s="4" t="s">
        <v>3177</v>
      </c>
      <c r="G1678" s="4" t="s">
        <v>286</v>
      </c>
      <c r="H1678" s="5" t="str">
        <f>HYPERLINK("https://www.airitibooks.com/Detail/Detail?PublicationID=P20200709288", "https://www.airitibooks.com/Detail/Detail?PublicationID=P20200709288")</f>
        <v>https://www.airitibooks.com/Detail/Detail?PublicationID=P20200709288</v>
      </c>
    </row>
    <row r="1679" spans="1:8" ht="21" customHeight="1">
      <c r="A1679" s="4" t="s">
        <v>5121</v>
      </c>
      <c r="B1679" s="4" t="s">
        <v>5122</v>
      </c>
      <c r="C1679" s="4" t="s">
        <v>5001</v>
      </c>
      <c r="D1679" s="4" t="s">
        <v>5123</v>
      </c>
      <c r="E1679" s="4" t="s">
        <v>220</v>
      </c>
      <c r="F1679" s="4" t="s">
        <v>3172</v>
      </c>
      <c r="G1679" s="4" t="s">
        <v>4275</v>
      </c>
      <c r="H1679" s="5" t="str">
        <f>HYPERLINK("https://www.airitibooks.com/Detail/Detail?PublicationID=P20200709291", "https://www.airitibooks.com/Detail/Detail?PublicationID=P20200709291")</f>
        <v>https://www.airitibooks.com/Detail/Detail?PublicationID=P20200709291</v>
      </c>
    </row>
    <row r="1680" spans="1:8" ht="21" customHeight="1">
      <c r="A1680" s="4" t="s">
        <v>5124</v>
      </c>
      <c r="B1680" s="4" t="s">
        <v>5125</v>
      </c>
      <c r="C1680" s="4" t="s">
        <v>944</v>
      </c>
      <c r="D1680" s="4" t="s">
        <v>5126</v>
      </c>
      <c r="E1680" s="4" t="s">
        <v>1545</v>
      </c>
      <c r="F1680" s="4" t="s">
        <v>3144</v>
      </c>
      <c r="G1680" s="4" t="s">
        <v>171</v>
      </c>
      <c r="H1680" s="5" t="str">
        <f>HYPERLINK("https://www.airitibooks.com/Detail/Detail?PublicationID=P20200717025", "https://www.airitibooks.com/Detail/Detail?PublicationID=P20200717025")</f>
        <v>https://www.airitibooks.com/Detail/Detail?PublicationID=P20200717025</v>
      </c>
    </row>
    <row r="1681" spans="1:8" ht="21" customHeight="1">
      <c r="A1681" s="4" t="s">
        <v>5127</v>
      </c>
      <c r="B1681" s="4" t="s">
        <v>5128</v>
      </c>
      <c r="C1681" s="4" t="s">
        <v>507</v>
      </c>
      <c r="D1681" s="4" t="s">
        <v>5129</v>
      </c>
      <c r="E1681" s="4" t="s">
        <v>1545</v>
      </c>
      <c r="F1681" s="4" t="s">
        <v>3144</v>
      </c>
      <c r="G1681" s="4" t="s">
        <v>171</v>
      </c>
      <c r="H1681" s="5" t="str">
        <f>HYPERLINK("https://www.airitibooks.com/Detail/Detail?PublicationID=P20200717042", "https://www.airitibooks.com/Detail/Detail?PublicationID=P20200717042")</f>
        <v>https://www.airitibooks.com/Detail/Detail?PublicationID=P20200717042</v>
      </c>
    </row>
    <row r="1682" spans="1:8" ht="21" customHeight="1">
      <c r="A1682" s="4" t="s">
        <v>5130</v>
      </c>
      <c r="B1682" s="4" t="s">
        <v>5131</v>
      </c>
      <c r="C1682" s="4" t="s">
        <v>397</v>
      </c>
      <c r="D1682" s="4" t="s">
        <v>1156</v>
      </c>
      <c r="E1682" s="4" t="s">
        <v>1545</v>
      </c>
      <c r="F1682" s="4" t="s">
        <v>3144</v>
      </c>
      <c r="G1682" s="4" t="s">
        <v>3149</v>
      </c>
      <c r="H1682" s="5" t="str">
        <f>HYPERLINK("https://www.airitibooks.com/Detail/Detail?PublicationID=P20200717083", "https://www.airitibooks.com/Detail/Detail?PublicationID=P20200717083")</f>
        <v>https://www.airitibooks.com/Detail/Detail?PublicationID=P20200717083</v>
      </c>
    </row>
    <row r="1683" spans="1:8" ht="21" customHeight="1">
      <c r="A1683" s="4" t="s">
        <v>5132</v>
      </c>
      <c r="B1683" s="4" t="s">
        <v>5133</v>
      </c>
      <c r="C1683" s="4" t="s">
        <v>397</v>
      </c>
      <c r="D1683" s="4" t="s">
        <v>1156</v>
      </c>
      <c r="E1683" s="4" t="s">
        <v>1545</v>
      </c>
      <c r="F1683" s="4" t="s">
        <v>3144</v>
      </c>
      <c r="G1683" s="4" t="s">
        <v>3149</v>
      </c>
      <c r="H1683" s="5" t="str">
        <f>HYPERLINK("https://www.airitibooks.com/Detail/Detail?PublicationID=P20200717088", "https://www.airitibooks.com/Detail/Detail?PublicationID=P20200717088")</f>
        <v>https://www.airitibooks.com/Detail/Detail?PublicationID=P20200717088</v>
      </c>
    </row>
    <row r="1684" spans="1:8" ht="21" customHeight="1">
      <c r="A1684" s="4" t="s">
        <v>5134</v>
      </c>
      <c r="B1684" s="4" t="s">
        <v>5135</v>
      </c>
      <c r="C1684" s="4" t="s">
        <v>944</v>
      </c>
      <c r="D1684" s="4" t="s">
        <v>5136</v>
      </c>
      <c r="E1684" s="4" t="s">
        <v>1545</v>
      </c>
      <c r="F1684" s="4" t="s">
        <v>3200</v>
      </c>
      <c r="G1684" s="4" t="s">
        <v>182</v>
      </c>
      <c r="H1684" s="5" t="str">
        <f>HYPERLINK("https://www.airitibooks.com/Detail/Detail?PublicationID=P20200724049", "https://www.airitibooks.com/Detail/Detail?PublicationID=P20200724049")</f>
        <v>https://www.airitibooks.com/Detail/Detail?PublicationID=P20200724049</v>
      </c>
    </row>
    <row r="1685" spans="1:8" ht="21" customHeight="1">
      <c r="A1685" s="4" t="s">
        <v>26</v>
      </c>
      <c r="B1685" s="4" t="s">
        <v>5137</v>
      </c>
      <c r="C1685" s="4" t="s">
        <v>944</v>
      </c>
      <c r="D1685" s="4" t="s">
        <v>27</v>
      </c>
      <c r="E1685" s="4" t="s">
        <v>1545</v>
      </c>
      <c r="F1685" s="4" t="s">
        <v>3172</v>
      </c>
      <c r="G1685" s="4" t="s">
        <v>221</v>
      </c>
      <c r="H1685" s="5" t="str">
        <f>HYPERLINK("https://www.airitibooks.com/Detail/Detail?PublicationID=P20200724051", "https://www.airitibooks.com/Detail/Detail?PublicationID=P20200724051")</f>
        <v>https://www.airitibooks.com/Detail/Detail?PublicationID=P20200724051</v>
      </c>
    </row>
    <row r="1686" spans="1:8" ht="21" customHeight="1">
      <c r="A1686" s="4" t="s">
        <v>5138</v>
      </c>
      <c r="B1686" s="4" t="s">
        <v>5139</v>
      </c>
      <c r="C1686" s="4" t="s">
        <v>834</v>
      </c>
      <c r="D1686" s="4" t="s">
        <v>5140</v>
      </c>
      <c r="E1686" s="4" t="s">
        <v>1545</v>
      </c>
      <c r="F1686" s="4" t="s">
        <v>3167</v>
      </c>
      <c r="G1686" s="4" t="s">
        <v>842</v>
      </c>
      <c r="H1686" s="5" t="str">
        <f>HYPERLINK("https://www.airitibooks.com/Detail/Detail?PublicationID=P20200728012", "https://www.airitibooks.com/Detail/Detail?PublicationID=P20200728012")</f>
        <v>https://www.airitibooks.com/Detail/Detail?PublicationID=P20200728012</v>
      </c>
    </row>
    <row r="1687" spans="1:8" ht="21" customHeight="1">
      <c r="A1687" s="4" t="s">
        <v>5141</v>
      </c>
      <c r="B1687" s="4" t="s">
        <v>5142</v>
      </c>
      <c r="C1687" s="4" t="s">
        <v>583</v>
      </c>
      <c r="D1687" s="4" t="s">
        <v>5143</v>
      </c>
      <c r="E1687" s="4" t="s">
        <v>1545</v>
      </c>
      <c r="F1687" s="4" t="s">
        <v>3162</v>
      </c>
      <c r="G1687" s="4" t="s">
        <v>167</v>
      </c>
      <c r="H1687" s="5" t="str">
        <f>HYPERLINK("https://www.airitibooks.com/Detail/Detail?PublicationID=P20200728013", "https://www.airitibooks.com/Detail/Detail?PublicationID=P20200728013")</f>
        <v>https://www.airitibooks.com/Detail/Detail?PublicationID=P20200728013</v>
      </c>
    </row>
    <row r="1688" spans="1:8" ht="21" customHeight="1">
      <c r="A1688" s="4" t="s">
        <v>5144</v>
      </c>
      <c r="B1688" s="4" t="s">
        <v>5145</v>
      </c>
      <c r="C1688" s="4" t="s">
        <v>1817</v>
      </c>
      <c r="D1688" s="4" t="s">
        <v>5146</v>
      </c>
      <c r="E1688" s="4" t="s">
        <v>1545</v>
      </c>
      <c r="F1688" s="4" t="s">
        <v>3144</v>
      </c>
      <c r="G1688" s="4" t="s">
        <v>171</v>
      </c>
      <c r="H1688" s="5" t="str">
        <f>HYPERLINK("https://www.airitibooks.com/Detail/Detail?PublicationID=P20200730064", "https://www.airitibooks.com/Detail/Detail?PublicationID=P20200730064")</f>
        <v>https://www.airitibooks.com/Detail/Detail?PublicationID=P20200730064</v>
      </c>
    </row>
    <row r="1689" spans="1:8" ht="21" customHeight="1">
      <c r="A1689" s="4" t="s">
        <v>5147</v>
      </c>
      <c r="B1689" s="4" t="s">
        <v>5148</v>
      </c>
      <c r="C1689" s="4" t="s">
        <v>1817</v>
      </c>
      <c r="D1689" s="4" t="s">
        <v>5146</v>
      </c>
      <c r="E1689" s="4" t="s">
        <v>1545</v>
      </c>
      <c r="F1689" s="4" t="s">
        <v>3144</v>
      </c>
      <c r="G1689" s="4" t="s">
        <v>171</v>
      </c>
      <c r="H1689" s="5" t="str">
        <f>HYPERLINK("https://www.airitibooks.com/Detail/Detail?PublicationID=P20200730065", "https://www.airitibooks.com/Detail/Detail?PublicationID=P20200730065")</f>
        <v>https://www.airitibooks.com/Detail/Detail?PublicationID=P20200730065</v>
      </c>
    </row>
    <row r="1690" spans="1:8" ht="21" customHeight="1">
      <c r="A1690" s="4" t="s">
        <v>2045</v>
      </c>
      <c r="B1690" s="4" t="s">
        <v>5149</v>
      </c>
      <c r="C1690" s="4" t="s">
        <v>1817</v>
      </c>
      <c r="D1690" s="4" t="s">
        <v>3675</v>
      </c>
      <c r="E1690" s="4" t="s">
        <v>1545</v>
      </c>
      <c r="F1690" s="4" t="s">
        <v>3144</v>
      </c>
      <c r="G1690" s="4" t="s">
        <v>171</v>
      </c>
      <c r="H1690" s="5" t="str">
        <f>HYPERLINK("https://www.airitibooks.com/Detail/Detail?PublicationID=P20200730066", "https://www.airitibooks.com/Detail/Detail?PublicationID=P20200730066")</f>
        <v>https://www.airitibooks.com/Detail/Detail?PublicationID=P20200730066</v>
      </c>
    </row>
    <row r="1691" spans="1:8" ht="21" customHeight="1">
      <c r="A1691" s="4" t="s">
        <v>5150</v>
      </c>
      <c r="B1691" s="4" t="s">
        <v>5151</v>
      </c>
      <c r="C1691" s="4" t="s">
        <v>1817</v>
      </c>
      <c r="D1691" s="4" t="s">
        <v>3675</v>
      </c>
      <c r="E1691" s="4" t="s">
        <v>1545</v>
      </c>
      <c r="F1691" s="4" t="s">
        <v>3144</v>
      </c>
      <c r="G1691" s="4" t="s">
        <v>171</v>
      </c>
      <c r="H1691" s="5" t="str">
        <f>HYPERLINK("https://www.airitibooks.com/Detail/Detail?PublicationID=P20200730067", "https://www.airitibooks.com/Detail/Detail?PublicationID=P20200730067")</f>
        <v>https://www.airitibooks.com/Detail/Detail?PublicationID=P20200730067</v>
      </c>
    </row>
    <row r="1692" spans="1:8" ht="21" customHeight="1">
      <c r="A1692" s="4" t="s">
        <v>5152</v>
      </c>
      <c r="B1692" s="4" t="s">
        <v>5153</v>
      </c>
      <c r="C1692" s="4" t="s">
        <v>1817</v>
      </c>
      <c r="D1692" s="4" t="s">
        <v>3681</v>
      </c>
      <c r="E1692" s="4" t="s">
        <v>1545</v>
      </c>
      <c r="F1692" s="4" t="s">
        <v>3144</v>
      </c>
      <c r="G1692" s="4" t="s">
        <v>171</v>
      </c>
      <c r="H1692" s="5" t="str">
        <f>HYPERLINK("https://www.airitibooks.com/Detail/Detail?PublicationID=P20200730069", "https://www.airitibooks.com/Detail/Detail?PublicationID=P20200730069")</f>
        <v>https://www.airitibooks.com/Detail/Detail?PublicationID=P20200730069</v>
      </c>
    </row>
    <row r="1693" spans="1:8" ht="21" customHeight="1">
      <c r="A1693" s="4" t="s">
        <v>5154</v>
      </c>
      <c r="B1693" s="4" t="s">
        <v>5155</v>
      </c>
      <c r="C1693" s="4" t="s">
        <v>1817</v>
      </c>
      <c r="D1693" s="4" t="s">
        <v>5156</v>
      </c>
      <c r="E1693" s="4" t="s">
        <v>1545</v>
      </c>
      <c r="F1693" s="4" t="s">
        <v>3167</v>
      </c>
      <c r="G1693" s="4" t="s">
        <v>227</v>
      </c>
      <c r="H1693" s="5" t="str">
        <f>HYPERLINK("https://www.airitibooks.com/Detail/Detail?PublicationID=P20200730070", "https://www.airitibooks.com/Detail/Detail?PublicationID=P20200730070")</f>
        <v>https://www.airitibooks.com/Detail/Detail?PublicationID=P20200730070</v>
      </c>
    </row>
    <row r="1694" spans="1:8" ht="21" customHeight="1">
      <c r="A1694" s="4" t="s">
        <v>5157</v>
      </c>
      <c r="B1694" s="4" t="s">
        <v>5158</v>
      </c>
      <c r="C1694" s="4" t="s">
        <v>2784</v>
      </c>
      <c r="D1694" s="4" t="s">
        <v>5159</v>
      </c>
      <c r="E1694" s="4" t="s">
        <v>1545</v>
      </c>
      <c r="F1694" s="4" t="s">
        <v>3167</v>
      </c>
      <c r="G1694" s="4" t="s">
        <v>842</v>
      </c>
      <c r="H1694" s="5" t="str">
        <f>HYPERLINK("https://www.airitibooks.com/Detail/Detail?PublicationID=P20200921049", "https://www.airitibooks.com/Detail/Detail?PublicationID=P20200921049")</f>
        <v>https://www.airitibooks.com/Detail/Detail?PublicationID=P20200921049</v>
      </c>
    </row>
    <row r="1695" spans="1:8" ht="21" customHeight="1">
      <c r="A1695" s="4" t="s">
        <v>5160</v>
      </c>
      <c r="B1695" s="4" t="s">
        <v>5161</v>
      </c>
      <c r="C1695" s="4" t="s">
        <v>5162</v>
      </c>
      <c r="D1695" s="4" t="s">
        <v>5163</v>
      </c>
      <c r="E1695" s="4" t="s">
        <v>406</v>
      </c>
      <c r="F1695" s="4" t="s">
        <v>3153</v>
      </c>
      <c r="G1695" s="4" t="s">
        <v>129</v>
      </c>
      <c r="H1695" s="5" t="str">
        <f>HYPERLINK("https://www.airitibooks.com/Detail/Detail?PublicationID=P20201005012", "https://www.airitibooks.com/Detail/Detail?PublicationID=P20201005012")</f>
        <v>https://www.airitibooks.com/Detail/Detail?PublicationID=P20201005012</v>
      </c>
    </row>
    <row r="1696" spans="1:8" ht="21" customHeight="1">
      <c r="A1696" s="4" t="s">
        <v>5164</v>
      </c>
      <c r="B1696" s="4" t="s">
        <v>5165</v>
      </c>
      <c r="C1696" s="4" t="s">
        <v>5166</v>
      </c>
      <c r="D1696" s="4" t="s">
        <v>5167</v>
      </c>
      <c r="E1696" s="4" t="s">
        <v>220</v>
      </c>
      <c r="F1696" s="4" t="s">
        <v>3189</v>
      </c>
      <c r="G1696" s="4" t="s">
        <v>3502</v>
      </c>
      <c r="H1696" s="5" t="str">
        <f>HYPERLINK("https://www.airitibooks.com/Detail/Detail?PublicationID=P20201005029", "https://www.airitibooks.com/Detail/Detail?PublicationID=P20201005029")</f>
        <v>https://www.airitibooks.com/Detail/Detail?PublicationID=P20201005029</v>
      </c>
    </row>
    <row r="1697" spans="1:8" ht="21" customHeight="1">
      <c r="A1697" s="4" t="s">
        <v>5168</v>
      </c>
      <c r="B1697" s="4" t="s">
        <v>5169</v>
      </c>
      <c r="C1697" s="4" t="s">
        <v>5166</v>
      </c>
      <c r="D1697" s="4" t="s">
        <v>5167</v>
      </c>
      <c r="E1697" s="4" t="s">
        <v>406</v>
      </c>
      <c r="F1697" s="4" t="s">
        <v>3189</v>
      </c>
      <c r="G1697" s="4" t="s">
        <v>3502</v>
      </c>
      <c r="H1697" s="5" t="str">
        <f>HYPERLINK("https://www.airitibooks.com/Detail/Detail?PublicationID=P20201005031", "https://www.airitibooks.com/Detail/Detail?PublicationID=P20201005031")</f>
        <v>https://www.airitibooks.com/Detail/Detail?PublicationID=P20201005031</v>
      </c>
    </row>
    <row r="1698" spans="1:8" ht="21" customHeight="1">
      <c r="A1698" s="4" t="s">
        <v>5170</v>
      </c>
      <c r="B1698" s="4" t="s">
        <v>5171</v>
      </c>
      <c r="C1698" s="4" t="s">
        <v>5166</v>
      </c>
      <c r="D1698" s="4" t="s">
        <v>5167</v>
      </c>
      <c r="E1698" s="4" t="s">
        <v>406</v>
      </c>
      <c r="F1698" s="4" t="s">
        <v>3189</v>
      </c>
      <c r="G1698" s="4" t="s">
        <v>3502</v>
      </c>
      <c r="H1698" s="5" t="str">
        <f>HYPERLINK("https://www.airitibooks.com/Detail/Detail?PublicationID=P20201005032", "https://www.airitibooks.com/Detail/Detail?PublicationID=P20201005032")</f>
        <v>https://www.airitibooks.com/Detail/Detail?PublicationID=P20201005032</v>
      </c>
    </row>
    <row r="1699" spans="1:8" ht="21" customHeight="1">
      <c r="A1699" s="4" t="s">
        <v>5172</v>
      </c>
      <c r="B1699" s="4" t="s">
        <v>5173</v>
      </c>
      <c r="C1699" s="4" t="s">
        <v>5166</v>
      </c>
      <c r="D1699" s="4" t="s">
        <v>5167</v>
      </c>
      <c r="E1699" s="4" t="s">
        <v>406</v>
      </c>
      <c r="F1699" s="4" t="s">
        <v>3189</v>
      </c>
      <c r="G1699" s="4" t="s">
        <v>3502</v>
      </c>
      <c r="H1699" s="5" t="str">
        <f>HYPERLINK("https://www.airitibooks.com/Detail/Detail?PublicationID=P20201005033", "https://www.airitibooks.com/Detail/Detail?PublicationID=P20201005033")</f>
        <v>https://www.airitibooks.com/Detail/Detail?PublicationID=P20201005033</v>
      </c>
    </row>
    <row r="1700" spans="1:8" ht="21" customHeight="1">
      <c r="A1700" s="4" t="s">
        <v>5174</v>
      </c>
      <c r="B1700" s="4" t="s">
        <v>5175</v>
      </c>
      <c r="C1700" s="4" t="s">
        <v>5166</v>
      </c>
      <c r="D1700" s="4" t="s">
        <v>5167</v>
      </c>
      <c r="E1700" s="4" t="s">
        <v>406</v>
      </c>
      <c r="F1700" s="4" t="s">
        <v>3189</v>
      </c>
      <c r="G1700" s="4" t="s">
        <v>3502</v>
      </c>
      <c r="H1700" s="5" t="str">
        <f>HYPERLINK("https://www.airitibooks.com/Detail/Detail?PublicationID=P20201005034", "https://www.airitibooks.com/Detail/Detail?PublicationID=P20201005034")</f>
        <v>https://www.airitibooks.com/Detail/Detail?PublicationID=P20201005034</v>
      </c>
    </row>
    <row r="1701" spans="1:8" ht="21" customHeight="1">
      <c r="A1701" s="4" t="s">
        <v>5176</v>
      </c>
      <c r="B1701" s="4" t="s">
        <v>5177</v>
      </c>
      <c r="C1701" s="4" t="s">
        <v>5166</v>
      </c>
      <c r="D1701" s="4" t="s">
        <v>5167</v>
      </c>
      <c r="E1701" s="4" t="s">
        <v>1545</v>
      </c>
      <c r="F1701" s="4" t="s">
        <v>3189</v>
      </c>
      <c r="G1701" s="4" t="s">
        <v>3502</v>
      </c>
      <c r="H1701" s="5" t="str">
        <f>HYPERLINK("https://www.airitibooks.com/Detail/Detail?PublicationID=P20201005035", "https://www.airitibooks.com/Detail/Detail?PublicationID=P20201005035")</f>
        <v>https://www.airitibooks.com/Detail/Detail?PublicationID=P20201005035</v>
      </c>
    </row>
  </sheetData>
  <autoFilter ref="A1:H492"/>
  <phoneticPr fontId="1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聯盟1700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2019-07-08T04:47:06Z</cp:lastPrinted>
  <dcterms:created xsi:type="dcterms:W3CDTF">2019-06-13T10:04:54Z</dcterms:created>
  <dcterms:modified xsi:type="dcterms:W3CDTF">2022-08-30T06:58:58Z</dcterms:modified>
</cp:coreProperties>
</file>