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書籍" sheetId="1" r:id="rId1"/>
  </sheets>
  <definedNames/>
  <calcPr fullCalcOnLoad="1"/>
</workbook>
</file>

<file path=xl/sharedStrings.xml><?xml version="1.0" encoding="utf-8"?>
<sst xmlns="http://schemas.openxmlformats.org/spreadsheetml/2006/main" count="591" uniqueCount="533">
  <si>
    <t>條碼號</t>
  </si>
  <si>
    <t>書名</t>
  </si>
  <si>
    <t>索書號</t>
  </si>
  <si>
    <t>醫護英語[數位學習版] = Nursing English for pre-professionals / 蘇秀妹, 石惠美, 蔡素珍編著 .- 臺北市 : 希伯崙, 民97</t>
  </si>
  <si>
    <t>805.18 8869 c.5</t>
  </si>
  <si>
    <t>健康促進與護理 = Health promotion and nursing : 理論與實務 / 王秀紅等作 .- 臺北市 : 華杏, 2008[民97]</t>
  </si>
  <si>
    <t>411 8466 c.2</t>
  </si>
  <si>
    <t>Running anatomy /Joe Puleo, Patrick Milroy.Champaign, IL :Human Kinetics,c2010.</t>
  </si>
  <si>
    <t>528.946 P981 2010</t>
  </si>
  <si>
    <t>電影裡的生命教育 = Life in film / 李偉文著 .- 臺北市 : 大和書報總經銷, 2010[民99]</t>
  </si>
  <si>
    <t>528.59 8476</t>
  </si>
  <si>
    <t>站長親授!WordPress 3.0部落格架站十堂課 / 阿祥等合著 .- 臺北市 : 城邦文化發行, 2010[民99]</t>
  </si>
  <si>
    <t>312.91695 854</t>
  </si>
  <si>
    <t>姊妹 / 凱瑟琳.史托基特(Kathryn Stockett)作 .- 臺北市 : 商周出版, 2010[民99]</t>
  </si>
  <si>
    <t>874.57 S864</t>
  </si>
  <si>
    <t>回家的路是這樣走的 : 無國界醫師生在葉門 / 宋睿祥作 .- 臺北市 : 大和書報總經銷, 2010[民99]</t>
  </si>
  <si>
    <t>547.16 8654</t>
  </si>
  <si>
    <t>10年英語不白學 = How to revive your dead English : 撿回你學過的.真正用得上的 / 李根, 朴修弘著 .- 臺北市 : 如何出版, 2010[民99]</t>
  </si>
  <si>
    <t>805.188 8474</t>
  </si>
  <si>
    <t>805.188 8435</t>
  </si>
  <si>
    <t>DaiJouBu!學日語這麼簡單 : 超好玩日語學習書 / 文宣喜, 中山辰成作 .- 臺北縣中和市 : 創智文化總經銷, 2010[民99]</t>
  </si>
  <si>
    <t>803.18 8634</t>
  </si>
  <si>
    <t>松大輔 : DICE-k到大聯盟的冠軍路 / 伊安.布朗(Ian Browne)作 .- 臺北市 : 時報文化, 2008[民97]</t>
  </si>
  <si>
    <t>528.955 B882 c.2</t>
  </si>
  <si>
    <t>朗文全民英檢贏家策略 = Longman strategy series for GEPT : 初級口說測驗 / 武璁, 楊功群作 .- 臺北市 : 創智文化總經銷, 2010[民99]</t>
  </si>
  <si>
    <t>805.1892 833</t>
  </si>
  <si>
    <t>朗文全民英檢贏家策略 = Longman strategy series for GEPT : 中級口說測驗 / Jason Buddo, 謝璿蓁作 .- 臺北市 : 創智文化總經銷, 2010[民99]</t>
  </si>
  <si>
    <t>805.1892 B927</t>
  </si>
  <si>
    <t>朗文全民英檢贏家策略 = Longman strategy series for GEPT : 中級閱讀測驗 / 陳明華著 .- 臺北市 : 創智文化總經銷, 2010[民99]</t>
  </si>
  <si>
    <t>805.1892 8756</t>
  </si>
  <si>
    <t>挑戰新多益閱讀滿分 = New TOEIC intensire reading 1000 : 模擬試題1000題 / NIO作 .- [臺北市] : 寂天文化, 2010[民99]</t>
  </si>
  <si>
    <t>805.1895 8344</t>
  </si>
  <si>
    <t>朗文全民英檢初級聽力測驗 = Longman access to GEPT (elementary) : listening test / 張麗玉, 顧叔剛編著 .- 臺北市 : 創智文化總經銷, 2010[民99]</t>
  </si>
  <si>
    <t>805.189 8753</t>
  </si>
  <si>
    <t>太極拳的智慧 / 王壯弘著 .- 香港 : 貿騰總經銷, 2010[民99]</t>
  </si>
  <si>
    <t>528.972 8453</t>
  </si>
  <si>
    <t>認識太極 / 楊雲中, 藍晟著 .- 香港 : 貿騰總經銷, 2009[民98]</t>
  </si>
  <si>
    <t>528.972 8636</t>
  </si>
  <si>
    <t>生命的學問 : 反思兩岸生命教育與教育哲學 / 鈕則誠著 .- 臺北縣深坑鄉 : 揚智文化, 2010[民99]</t>
  </si>
  <si>
    <t>528.59 8662</t>
  </si>
  <si>
    <t>投手必勝術 = For the future stars : 伸卡球.變速球.指叉球全面破解!! / 林德富, 黃水蒼編著 .- 臺北市 : 成信文化總經銷, 2009[民98]</t>
  </si>
  <si>
    <t>528.955 8753</t>
  </si>
  <si>
    <t>實用醫事法律 / 周國隆, 楊哲銘編著 .- 臺北市 : 五南, 2010[民99]</t>
  </si>
  <si>
    <t>412.21 8654</t>
  </si>
  <si>
    <t>全民英檢中高級一本通 = GEPT practice test high-intermediate level : 一本通關 所向無敵 / 師德出版部作 .- 臺北市 : 成信文化總經銷, 2010[民99]</t>
  </si>
  <si>
    <t>著作權法論[2010年最新版] / 蕭雄淋著 .- 臺北市 : 五南, 2010[民99]</t>
  </si>
  <si>
    <t>588.34 8646</t>
  </si>
  <si>
    <t>征服全民英檢!中級字彙(合訂本) = Intermediate vocabulary and exercises for GEPT / Winnic Huang, Christian Anderson作 .- [臺北市] : 寂天文化, 2010[民99]</t>
  </si>
  <si>
    <t>805.1892 H874</t>
  </si>
  <si>
    <t>征服全民英檢!初級字彙(合訂本) = Elementary vocabulary and exercises for GEPT / Vicky Huang著 .- [臺北市] : 寂天文化, 2010[民99]</t>
  </si>
  <si>
    <t>805.1892 8352</t>
  </si>
  <si>
    <t>803.189 8366</t>
  </si>
  <si>
    <t>享受美食學英語 = All about food in English : 餐飲職場 / Pei-Lin Lee, Iain Findlay Melville著 .- [臺北市] : 寂天文化, 2010[民99]</t>
  </si>
  <si>
    <t>805.188 L479</t>
  </si>
  <si>
    <t>享受美食學英語 = All abut food in English : 節慶美食 / Pei-Lin Lee, Iain Findlay Melville作 .- [臺北市] : 寂天文化, 2010[民99]</t>
  </si>
  <si>
    <t>全民英檢中級一本通 = GEPT practice test intermediate level : 一本通關 所向無敵 / 師德出版部作 .- 臺北市 : 成信文化總經銷, 2010[民99]</t>
  </si>
  <si>
    <t>著作權法逐條釋義[2010年最新版] / 章忠信著 .- 臺北市 : 五南, 2010[民99]</t>
  </si>
  <si>
    <t>588.34 8446</t>
  </si>
  <si>
    <t>享受美食學英語 = All about food in English : 生活美食 / Pei-Lin Lee, Iain Findlay Melville著 .- [臺北市] : 寂天文化, 2010[民99]</t>
  </si>
  <si>
    <t>台灣棒球一百年 = One hundred years of baseball in Taiwan / 謝仕淵, 謝佳芬著 .- 臺北市 : 城邦文化發行, 2003[民92]</t>
  </si>
  <si>
    <t>528.955 8264</t>
  </si>
  <si>
    <t>彩圖實境旅遊英語 = Traveling with English / P. Walsh作 .- [臺北市] : 寂天文化, 2010[民99]</t>
  </si>
  <si>
    <t>805.188 W228</t>
  </si>
  <si>
    <t>不確定年代的生活智慧 : 孔子不是LKK / 林在勇著 .- 臺北縣中和市 : 百善書房出版, 2010[民99]</t>
  </si>
  <si>
    <t>121.227 8746</t>
  </si>
  <si>
    <t>不同的人生風景 : 臺大教師傑出服務的故事 / 包宗和主編 .- 臺北市 : 臺大出版中心, 2010[民99]</t>
  </si>
  <si>
    <t>525.5 8726</t>
  </si>
  <si>
    <t>805.188 8756</t>
  </si>
  <si>
    <t>詠春拳入門必讀 / 韓廣玖著 .- 臺北市 : 大展, 2010[民99]</t>
  </si>
  <si>
    <t>528.972 8527</t>
  </si>
  <si>
    <t>聰明看棒球 : 一本給所有棒球愛好者的最佳上手書 / Zack Hample著 .- 臺北市 : 書泉出版, 2009[民98]</t>
  </si>
  <si>
    <t>528.955 H229</t>
  </si>
  <si>
    <t>新版全民英檢中級寫作&amp;口說能力測驗 = NEW GEPT / 國際語言中心委員會作 .- 臺北縣中和市 : 知遠總經銷, 2010[民99]</t>
  </si>
  <si>
    <t>805.1892 8533</t>
  </si>
  <si>
    <t>提升棒球戰力200絕招 : 個人技術.球隊戰術 / 江藤省三監修 .- 臺北市 : 臺灣東販發行, 2010[民99]</t>
  </si>
  <si>
    <t>528.955 8345</t>
  </si>
  <si>
    <t>我在洋基的日子 / 喬.托瑞(Joe Torre), 湯姆.佛達西(Tom Verducci)著 .- 臺北市 : 三采文化, 2009[民98]</t>
  </si>
  <si>
    <t>528.955 T689</t>
  </si>
  <si>
    <t>魔球(紀念版) : 逆境中致勝的智慧 / 麥可.路易士(Michael Lewis)著 .- 臺北市 : 大和書報總經銷, 2008[民97]</t>
  </si>
  <si>
    <t>528.955 L677</t>
  </si>
  <si>
    <t>原來孔子這樣說 / 傅佩榮著 .- 臺北市 : 九歌, 2010[民99]</t>
  </si>
  <si>
    <t>121.23 8576</t>
  </si>
  <si>
    <t>強棒出擊 : 打擊技巧大躍進 / 本間正夫著 .- 臺北縣新店市 : 漢欣文化, 2010[民99]</t>
  </si>
  <si>
    <t>528.955 8444</t>
  </si>
  <si>
    <t>一個律師的人文追尋 / 黃瑞明著 .- 臺北市 : 新學林, 2010[民99]</t>
  </si>
  <si>
    <t>580.7 8355</t>
  </si>
  <si>
    <t>刑事訴訟 : 第一次打刑事官司就OK! / 許富雄, 錢世傑作 .- 臺北市 : 法律小屋工作室出版, 2010[民99]</t>
  </si>
  <si>
    <t>586.42 8434</t>
  </si>
  <si>
    <t>大國醫 : 第一本中醫正骨長篇小說 五十年家國滄桑, 一代名醫命運傳奇 / 孟憲明著 .- 臺北市 : 大雁發行, 2009[民98]</t>
  </si>
  <si>
    <t>857.7 8425 v.1</t>
  </si>
  <si>
    <t>857.7 8425 v.2</t>
  </si>
  <si>
    <t>圖解刑事訴訟法 : 國家考試的第一本書 / 錢世傑, 許富雄作 .- 臺北市 : 法律小屋工作室出版, 2010[民99]</t>
  </si>
  <si>
    <t>586.2 8559</t>
  </si>
  <si>
    <t>快熟中級英檢字彙 = Intermediate vocabulary for GEPT / Maggie Lo作 .- [臺北市] : 寂天文化, 2010[民99]</t>
  </si>
  <si>
    <t>805.1892 L795</t>
  </si>
  <si>
    <t>快熟初級英檢字彙 = Elementary vocabulary for GEPT / Maggie Lo作 .- [臺北市] : 寂天文化, 2009[民98]</t>
  </si>
  <si>
    <t>快熟英語會話 : 最貼近生活的英語會話 / 江瑞仁著 .- [臺北市] : 寂天文化, 2010[民99]</t>
  </si>
  <si>
    <t>805.188 8356</t>
  </si>
  <si>
    <t>992.07 8556</t>
  </si>
  <si>
    <t>iPhone 4揭密版完全強化x100 : 實用度破表的iPhone 4最強實戰攻畈 / 方志豪作 .- 臺北市 : 城邦文化發行, 2011[民100]</t>
  </si>
  <si>
    <t>448.845029 8536</t>
  </si>
  <si>
    <t>Android手機好用軟體300+ : 所有Android手機一定都要有的APP指南 / 沈政達著 .- 臺北市 : 電腦人文化出版, 2011[民100]</t>
  </si>
  <si>
    <t>448.845029 8477</t>
  </si>
  <si>
    <t>FUN學美國英語閱讀課本 : 各學科實用課文 / Michael A. Putlack, e-Creative Contents作, 8 .- [臺北市] : 寂天文化, 2011[民100]</t>
  </si>
  <si>
    <t>805.188 P988 v.8</t>
  </si>
  <si>
    <t>闖關!全民英檢初級精選試題 / 王名楷, 江雅玲作 .- [臺北市] : 寂天文化, 2011[民100]</t>
  </si>
  <si>
    <t>805.1892 8464 v.1</t>
  </si>
  <si>
    <t>805.1892 8464 v.2</t>
  </si>
  <si>
    <t>英檢最前線 : 初級全真測驗 / 郭慧敏編著 .- 臺北市 : 簡單出版, 2011[民100]</t>
  </si>
  <si>
    <t>805.189 8439</t>
  </si>
  <si>
    <t>iBT托福應考勝經 = Longman iBT TOEFL : 閱讀測驗[新版] / 李智燕作 .- 臺北市 : 臺灣培生教育出版, 2011[民100]</t>
  </si>
  <si>
    <t>805.1894 8463</t>
  </si>
  <si>
    <t>iBT托福應考勝經 = Longman iBT TOEFL : 聽力測驗[新版] / 李智燕作 .- 臺北市 : 臺灣培生教育出版, 2011[民100]</t>
  </si>
  <si>
    <t>生命教育概論 = Introduction to life education / 呂雄, 李岳牧, 蔡德欽編著 .- 新北市 : 新文京開發, 2011[民100]</t>
  </si>
  <si>
    <t>528.59 854</t>
  </si>
  <si>
    <t>iPhone 4玩家特區 : 從新手變身高手全攻略 / 方志豪著 .- 臺北市 : 上奇資訊, 2011[民100]</t>
  </si>
  <si>
    <t>教育品質 : 邁向頂尖之路 / 臺北醫學大學教育品質中心作 .- 臺北市 : 五南, 2011[民100]</t>
  </si>
  <si>
    <t>525.6 8464</t>
  </si>
  <si>
    <t>2012-2014iBT托福寫作 / Jeff Santarlasci作 .- 臺北市 : 哈佛英語發行, 民10</t>
  </si>
  <si>
    <t>如何閱讀六法全書 / 李後政著 .- 臺北市 : 永然文化出版, 民99[2010]</t>
  </si>
  <si>
    <t>582.18 8497</t>
  </si>
  <si>
    <t>一口讀通刑事訴訟法 / 蘇南桓著 .- 臺北市 : 永然文化出版, 民99</t>
  </si>
  <si>
    <t>586.2 8854</t>
  </si>
  <si>
    <t>生命教育的9堂課 : 建構生命的安全防護網 / 翁志銘作 .- 臺北市 : 易可數位行銷總經銷, 2011[民100]</t>
  </si>
  <si>
    <t>528.59 8636</t>
  </si>
  <si>
    <t>網球技戰術教程 / 殷劍巍編著 .- 臺北市 : 大展, 2011[民100]</t>
  </si>
  <si>
    <t>528.953 8974</t>
  </si>
  <si>
    <t>輕鬆玩Google, 漫步在雲端 : 文件X行程管理X分享屬於你的個人Google管理配方大活用 / 黃建庭著 .- 新北市 : 松崗資產管理出版, 2011[民100]</t>
  </si>
  <si>
    <t>312.91653 8376</t>
  </si>
  <si>
    <t>善用30分鐘英檢初級EZ過 : 聽力與閱讀 / 盧盈樺編著 .- 臺北市 : 考用, 2011[民100]</t>
  </si>
  <si>
    <t>805.1892 8565</t>
  </si>
  <si>
    <t>855 8665</t>
  </si>
  <si>
    <t>21世紀HOTEL英語公開表達技巧 = 21st century hotel English presentations / 武平, 浩翰主編 .- 新北市 : 萬人, 2011[民100]</t>
  </si>
  <si>
    <t>805.188 835</t>
  </si>
  <si>
    <t>俄語發音基礎學習 / 張金蘭編著 .- 臺北縣五股鄉 : 萬人, 1996[民85]</t>
  </si>
  <si>
    <t>806.141 8768</t>
  </si>
  <si>
    <t>新版全民英檢中高級 : 聽力&amp;閱讀能力測驗 / 國際語言中心委員會, Scott Lee Shepard編著 .- 新北市 : 知遠總經銷, 2011[民100]</t>
  </si>
  <si>
    <t>TOEIC Part 3&amp;4多益聽力一口氣3題高效答題策略! : 先讀題目&amp;預測關鍵字, 克服聽力難題! / 塚田幸光, 高橋基治, James DeVos著 .- 臺北市 : 笛藤發行, 2011[民100]</t>
  </si>
  <si>
    <t>805.1895 8755</t>
  </si>
  <si>
    <t>一個人去跑步 : 馬拉松1年級生 / 高木直子圖文 .- 臺北市 : 知己總經銷, 2011[民100]</t>
  </si>
  <si>
    <t>528.9468 8374</t>
  </si>
  <si>
    <t>跑步, 該怎麼跑? : 學會「姿勢跑法」, 提高跑步效能.不受傷! / 尼可拉斯.羅曼諾夫(Nicholas Romanov), 約翰.羅伯遜(John Robson)著 .- 臺北市 : 臉譜出版, 2011[民100]</t>
  </si>
  <si>
    <t>528.946 R759</t>
  </si>
  <si>
    <t>健康促進 = Health Promotion : Theory and Practice : 理論與實務 / 王秀紅等作 .- 臺北市 : 華杏, 2010.10</t>
  </si>
  <si>
    <t>411 8486</t>
  </si>
  <si>
    <t>It's what's inside the lines that counts :baseball stars of the 1970s and 1980s talk about the game they loved /Fay Vincent.New York :Simon &amp; Schuster,2010</t>
  </si>
  <si>
    <t>528.955 V768 2010</t>
  </si>
  <si>
    <t>Satch, dizzy, &amp; rapid robert :the wild saga of interracial baseball before Jackie Robinson /Timothy M. Gay.New York :Simon &amp; Schuster Paperbacks,2011, c2010.</t>
  </si>
  <si>
    <t>528.955 G285 2011</t>
  </si>
  <si>
    <t>862.57 8626</t>
  </si>
  <si>
    <t>iPhone 4發燒軟體酷樂誌250+ : 獨家!App Store上看不到的軟體評測實錄! / yipee.tw作 .- 臺北市 : 旗標, 2011[民100]</t>
  </si>
  <si>
    <t>448.845029 8444</t>
  </si>
  <si>
    <t>Android酷樂誌 : 精選軟體超值特輯 / 瘋人院院長作 .- 臺北市 : 旗標, 2011[民100]</t>
  </si>
  <si>
    <t>448.845029 8295</t>
  </si>
  <si>
    <t>躺著背單字NEW TOEIC新多益 / 蔣志榆作 .- 臺北市 : 彩舍國際總經銷, 2011[民100]</t>
  </si>
  <si>
    <t>805.1895 8435</t>
  </si>
  <si>
    <t>TOEIC多益測驗600分文法快速攻略 : 實戰演練迅速提升文法實力! / 田口悅男著 .- 新北市 : 貿騰總經銷, 2011[民100]</t>
  </si>
  <si>
    <t>805.1895 8554</t>
  </si>
  <si>
    <t>開口就會美國長住用語 = Live and speak in America / 黃靜悅, Danny Otus Neal合著 .- 臺北市 : 五南, 2011[民100]</t>
  </si>
  <si>
    <t>805.188 8354</t>
  </si>
  <si>
    <t>跑步解剖書 : 徹底解析人體在跑步過程中的運動機制 / 喬.普利歐(Joe Puleo), 派翠克.米羅伊(Patrick Milroy)作 .- 新北市 : 商流文化總經銷, 2011[民100]</t>
  </si>
  <si>
    <t>528.946 P981</t>
  </si>
  <si>
    <t>論語給年輕人的啟示 / 曾仕強, 曾仕良著 .- 臺北市 : 商周出版, 2011[民100]</t>
  </si>
  <si>
    <t>121.227 8363</t>
  </si>
  <si>
    <t>說出美國人的每一天 : 連英文老師都在學的「道地口語美語」 / Kenra Tsai作 .- 臺北市 : 創智文化總經銷, 2011[民100]</t>
  </si>
  <si>
    <t>805.188 T877</t>
  </si>
  <si>
    <t>iPad 2超夯特攻祕技 : 絕對獨家iPad與iPhone/iPod/Apple TV/Mac/PC/雲端服務的超強合體應用! / Mac Lion作 .- 新北市 : 博碩文化, 2011[民100]</t>
  </si>
  <si>
    <t>312.9116 L763</t>
  </si>
  <si>
    <t>老外都是這麼說 = Speak well : 只要2000句, 搞定所有生活會話 / 朱童作 .- 新北市 : 希望星球語言出版, 2011[民100]</t>
  </si>
  <si>
    <t>805.188 893</t>
  </si>
  <si>
    <t>NEW TOEIC聽力高分特訓 : 美.加.英.澳4國口音一次精通 / 曾婷郁著 .- 臺北市 : 凱信出版, 2011[民100]</t>
  </si>
  <si>
    <t>805.1895 8375</t>
  </si>
  <si>
    <t>運動保健與體適能 = Health promotion and physical fitness / 林貴福, 盧淑雲合著 .- [新北市] : 冠學文化出版, 2011[民100]</t>
  </si>
  <si>
    <t>528.925 8743</t>
  </si>
  <si>
    <t>走到哪用到哪的救急英語會話10000句 = The 10000 most useful sentences in everyday use / 張翔, 張雅玲著 .- 新北市 : 知識工場出版, 2011[民100]</t>
  </si>
  <si>
    <t>805.188 873</t>
  </si>
  <si>
    <t>411.1 8595</t>
  </si>
  <si>
    <t>彩圖實境英語 : 生活會話All My Life / R. Knight著 .- [臺北市] : 寂天文化, 2011[民100]</t>
  </si>
  <si>
    <t>805.188 K71</t>
  </si>
  <si>
    <t>抄你老師的英文單字筆記 / 吳思遠作 .- 臺北市 : 宅宅文創出版, 2011[民100]</t>
  </si>
  <si>
    <t>805.12 8847</t>
  </si>
  <si>
    <t>805.1894 S233</t>
  </si>
  <si>
    <t>2011-2013iBT托福試題精選 / Robert Dick, Niphon Goodyear編題 .- 臺北市 : 哈佛英語發行, 2011[民100]</t>
  </si>
  <si>
    <t>805.1894 D547</t>
  </si>
  <si>
    <t>何為大學 = Record of the words and deeds of Cai Jiemin : 蔡孑民先生言行錄 / 蔡孑民原著 .- 臺北市 : 大塊文化出版, 2011[民100]</t>
  </si>
  <si>
    <t>525.6 8445</t>
  </si>
  <si>
    <t>看圖例學iPhone 4 / 洪錦魁作 .- 臺北市 : 上奇資訊, 2011[民100]</t>
  </si>
  <si>
    <t>448.845 8277</t>
  </si>
  <si>
    <t>跟著新多益滿分王一起挑戰新多益NEW TOEIC 990分 / 謝怡仁作 .- 臺北市 : 懶鬼子英日語出版, 2011[民100]</t>
  </si>
  <si>
    <t>805.1895 8236</t>
  </si>
  <si>
    <t>iPad終極整理術 : 娛樂X學習X工作管理X思緒整理 / 戴東華著 .- [新北市] : 木馬文化出版, 2011[民100]</t>
  </si>
  <si>
    <t>312.9116 8376</t>
  </si>
  <si>
    <t>玩美國, 帶這本就夠了! : 絕對實用的旅遊會話書 / 彭慧卿著 .- 臺北市 : 瑞蘭國際出版, 2011[民100]</t>
  </si>
  <si>
    <t>805.188 8637</t>
  </si>
  <si>
    <t>新多益考試速成班 : 百分之百完全擬真!替你的新多益考試優先做準備! / 強森, 蔡文宜合著 .- 臺北市 : 捷徑文化出版, 2011[民100]</t>
  </si>
  <si>
    <t>805.1895 837</t>
  </si>
  <si>
    <t>iPhone/iPod touch社群玩樂不間斷! : 24小時社交不斷線 / ApplePlan著 .- 臺北縣汐止市 : 博碩文化, 2011[民100]</t>
  </si>
  <si>
    <t>448.845 8355</t>
  </si>
  <si>
    <t>iPad超夯特攻秘技 / Mac Lion著 .- 新北市 : 博碩文化, 2011[民100]</t>
  </si>
  <si>
    <t>帶著iPad玩畫畫 : 塗鴉創意50招 / 世蘋果, 向上遊戲作 .- [新北市] : 博碩文化, 2011[民100]</t>
  </si>
  <si>
    <t>312.9116 8548</t>
  </si>
  <si>
    <t>圖解英語會話大全 : 日常生活英語會話, 200個對話情境完全圖解 / Dr. Jason作 .- 臺北市 : 創智文化總經銷, 2011[民100]</t>
  </si>
  <si>
    <t>805.188 J39</t>
  </si>
  <si>
    <t>學校沒教的英文口語 : 從硬梆梆的文法句子到老外在說的自然英文! / David Katz作 .- 臺北市 : 貝塔語言出版, 2011[民100]</t>
  </si>
  <si>
    <t>805.188 K19</t>
  </si>
  <si>
    <t>鬆.癒.太極拳 = Relax, rejurenate, reTaiChi : 總裁給幹部讀的書-壓力族必讀 / 葉文杰著 .- 臺北縣淡水鎮 : 白象文化代理經銷, 2010[民99]</t>
  </si>
  <si>
    <t>528.972 8863</t>
  </si>
  <si>
    <t>這樣學翻譯就對了! = The five hurdles of translation : 口譯.筆譯.影視翻譯實用祕笈 / 許惠珺著 .- 臺北市 : 道聲出版, 2011[民100]</t>
  </si>
  <si>
    <t>811.7 8434</t>
  </si>
  <si>
    <t>GRE字彙紅寶書 = GRE vocabulary / 俞敏洪著 .- 臺北市 : 眾文圖書, 民98</t>
  </si>
  <si>
    <t>805.1896 8792</t>
  </si>
  <si>
    <t>NEW TOEIC TEST金色證書 = Practice tests for the new TOEIC test : 模擬測驗 / 中村紳一郎等作, 1 .- 臺北市 : 眾文圖書, 2008[民97]</t>
  </si>
  <si>
    <t>805.1894 8637 v.1</t>
  </si>
  <si>
    <t>最新數位通訊系統實務應用與理論架構 : GSM, WCDMA, WiMAX, LTE / 程懷遠編著 .- 臺北縣土城市 : 全華, 2009[民98]</t>
  </si>
  <si>
    <t>448.82 8667</t>
  </si>
  <si>
    <t>The tennis drill book :[245 drills for technique, conditioning, and match tactics] /Tina Hoskins.Champaign, IL :Human Kinetics,c2003.</t>
  </si>
  <si>
    <t>528.953 H826 2003</t>
  </si>
  <si>
    <t>詠春拳速成博擊術訓練 / 魏峰編著 .- 臺北市 : 大展, 2006[民95]</t>
  </si>
  <si>
    <t>528.97 856 2006</t>
  </si>
  <si>
    <t>深入淺出Android系統原理及開發要點 / 韓超, 梁泉著 .- 臺北縣汐止市 : 博碩文化, 2010[民99]</t>
  </si>
  <si>
    <t>448.845029 854</t>
  </si>
  <si>
    <t>行動多媒體通訊 = Mobile multimedia technologies / 戴江淮著 .- 臺北市 : 學貫行銷, 2008[民97]</t>
  </si>
  <si>
    <t>448.84 8333</t>
  </si>
  <si>
    <t>深入淺出Android遊戲程式開發範例大全 / 吳亞峰, 蘇亞光編著 .- [新北市] : 博碩文化, 2011[民100]</t>
  </si>
  <si>
    <t>448.845029 8846 c.2</t>
  </si>
  <si>
    <t>Google Android 2.0程式設計與應用 / 楊文誌作 .- 臺北市 : 旗標, 2010[民99]</t>
  </si>
  <si>
    <t>448.845029 8662 c.2</t>
  </si>
  <si>
    <t>Google Android 2.X應用程式開發實戰(第二版) / 林城作 .- 臺北市 : 碁峰資訊, 2011[民100]</t>
  </si>
  <si>
    <t>448.845029 873 c.2</t>
  </si>
  <si>
    <t>Google Android 2 SDK 開發入門與應用 / 董士偉等編著 .- 臺北縣汐止市 : 松崗資產管理出版, 2010[民99]</t>
  </si>
  <si>
    <t>448.845029 8547 c.2</t>
  </si>
  <si>
    <t>Dreamweaver CS5魔法書 = The simple, efficient and effective way to learning Dreamweaver CS5 / 施威銘研究室作 .- 臺北市 : 旗標, 2010[民99]</t>
  </si>
  <si>
    <t>312.91695 8436 c.2</t>
  </si>
  <si>
    <t>新多益閱讀990特訓寶典 = New TOEIC reading bible / Rick Crooks, 王卓群著 .- 臺北市 : 知英文化出版, 2011[民100]</t>
  </si>
  <si>
    <t>805.1895 C948</t>
  </si>
  <si>
    <t>全民英檢[中高級]翻譯與寫作(最新增訂版) = GEPT high-intermediate translation &amp; writing / 衛德焜作 .- 臺北市 : 知英文化出版, 2011[民100]</t>
  </si>
  <si>
    <t>805.1892 8754</t>
  </si>
  <si>
    <t>全民英檢[中級]文法.翻譯與作文(最新增訂版) = GEPT intermediate grammar, translation &amp; writing / 衛德焜作 .- 臺北市 : 知英文化出版, 2011[民100]</t>
  </si>
  <si>
    <t>30天GMAT滿分攻略 : 第一本30天教戰手冊+試題分析 / 吳孟寰著 .- 臺北市 : 商周出版, 2011[民100]</t>
  </si>
  <si>
    <t>805.189 8846</t>
  </si>
  <si>
    <t>瓶子裡的閃電!跟老外聊天打屁最好用的666個哈啦常用語 = Lightning in a bottle : 拒當句點王, 英文失語症ByeBye!就是要讓你暢所欲言, 立刻跟老外拉近距離! / 王洛媛作 .- 臺北市 : 凱信出版, 2011[民100]</t>
  </si>
  <si>
    <t>805.188 8439</t>
  </si>
  <si>
    <t>全民英檢(中級)實戰測驗(最新增訂版) = GEPT intermediate powertest / Rick Crooks, 高如峰作 .- 臺北市 : 知英文化出版, 2011[民100]</t>
  </si>
  <si>
    <t>805.1892 C948</t>
  </si>
  <si>
    <t>沒問題!英文會話一說就上手 = Daily oral English / 孫丹楓編著 .- 新北市 : 書客文化出版, 2011[民100]</t>
  </si>
  <si>
    <t>805.188 8363</t>
  </si>
  <si>
    <t>健康的運動醫學 : 24個你最需要知道的運動知識(圖解版) / 池上晴夫著 .- 臺中市 : 晨星發行, 2011[民100]</t>
  </si>
  <si>
    <t>528.927 8455</t>
  </si>
  <si>
    <t>最好的時光 / 潘妮.文森茲(Penny Vincenzi)著 .- 臺北市 : 麥田出版, 2011[民100]</t>
  </si>
  <si>
    <t>873.57 V775 v.1</t>
  </si>
  <si>
    <t>873.57 V775 v.2</t>
  </si>
  <si>
    <t>861.57 8652</t>
  </si>
  <si>
    <t>基礎運動按摩 : 從基礎開始學起!完整詳解運動按摩的技巧 / 溝口秀雪編著 .- 新北市 : 楓葉社文化出版, 2011[民100]</t>
  </si>
  <si>
    <t>528.927 8356</t>
  </si>
  <si>
    <t>我敢發誓, 這本旅遊會話一玩就會! / Leonard Huang作 .- 臺北市 : 懶鬼子英日語出版, 2011[民100]</t>
  </si>
  <si>
    <t>805.188 H874</t>
  </si>
  <si>
    <t>焦點英語閱讀 : 六大技巧輕鬆讀英文 / Michelle Witte作, 1 .- [臺北市] : 寂天文化, 2011[民100]</t>
  </si>
  <si>
    <t>805.18 W828 v.1</t>
  </si>
  <si>
    <t>新日檢N5~N1必考10000單隨手K / 賴庭筠編著 .- 新北市 : 知識工場出版, 2011[民100]</t>
  </si>
  <si>
    <t>874.57 G142</t>
  </si>
  <si>
    <t>律師不會告訴你的事 / 張冀明著, 3 .- 臺北市 : 商周出版, 2012[民101]</t>
  </si>
  <si>
    <t>586 8745 v.3</t>
  </si>
  <si>
    <t>ACSM fitness book /American College of Sports Medicine ; [foreword by Arnold Schwarzenegger].Champaign, IL :Human Kinetics,c2003.</t>
  </si>
  <si>
    <t>528.925 A187 2003</t>
  </si>
  <si>
    <t>地球另一端的眼淚 : 走過人道救援的1000天 / 許以霖作 .- 臺北市 : 家庭傳媒城邦分公司發行, 民100.09</t>
  </si>
  <si>
    <t>548.31 8447</t>
  </si>
  <si>
    <t>548.31 8447 c.2</t>
  </si>
  <si>
    <t>548.31 8447 c.3</t>
  </si>
  <si>
    <t>完全命中TOEFL托福單字 : 沒看過&lt;&lt;完全命中托福單字&gt;&gt;你敢上考場嗎? / 蔣志榆, 馬亭奇編著 .- 臺北市 : 彩舍國際總經銷, 2007[民96]</t>
  </si>
  <si>
    <t>805.1894 8435 c.2</t>
  </si>
  <si>
    <t>一秒鐘電腦操作術 : 70個意想不到的省時實用妙招 / 李佩蓉著 .- 臺北市 : 如何出版, 2010.01</t>
  </si>
  <si>
    <t>312 8475</t>
  </si>
  <si>
    <t>在你穿上白袍之前 : 醫生媽媽給兒子的10封信 / 佩莉.柯來斯(Perri Klass)作 .- 臺北市 : 天下遠見出版, 2009[民98]</t>
  </si>
  <si>
    <t>410.3 K63 c.7</t>
  </si>
  <si>
    <t>健跑入門大全 = The best running method for bignner runners / 牧野仁監修 .- 臺北市 : 樂活文化出版, 2010[民99]</t>
  </si>
  <si>
    <t>528.9469 8966 2010</t>
  </si>
  <si>
    <t>輕鬆跑馬拉松 = Let's challenge the Marathon! / 內山雅博監修 .- 臺北市 : 樂活文化出版發行, 2009[民98]</t>
  </si>
  <si>
    <t>528.9468 8464 2009</t>
  </si>
  <si>
    <t>魔球 : 逆境中致勝的智慧 / 麥可.路易士(Michael Lewis)著 .- 臺北市 : 早安財經文化出版, 2011[民100]</t>
  </si>
  <si>
    <t>人體交易 : 探尋全球器官掮客.骨頭小偷.血液農夫和兒童販子的蹤跡 / 史考特.卡尼(Scott Carney)著 .- 臺北市 : 麥田出版, 2012[民101]</t>
  </si>
  <si>
    <t>548.5 C289</t>
  </si>
  <si>
    <t>教育小革命 : 大學生十堂社會參與課 / 東華大學教學卓越中心社會參與教師社群著 .- 臺北市 : 心靈工坊文化出版, 2012[民101]</t>
  </si>
  <si>
    <t>525.4 8767 c.11</t>
  </si>
  <si>
    <t>525.4 8767 c.2</t>
  </si>
  <si>
    <t>525.4 8767 c.3</t>
  </si>
  <si>
    <t>525.4 8767 c.4</t>
  </si>
  <si>
    <t>525.4 8767 c.5</t>
  </si>
  <si>
    <t>525.4 8767 c.6</t>
  </si>
  <si>
    <t>525.4 8767 c.7</t>
  </si>
  <si>
    <t>525.4 8767 c.8</t>
  </si>
  <si>
    <t>525.4 8767 c.9</t>
  </si>
  <si>
    <t>525.4 8767 c.10</t>
  </si>
  <si>
    <t>醫者 : 披上白袍之前的14堂課 / 黃瑞仁著 .- 臺北市 : 寶瓶文化出版, 2011[民100]</t>
  </si>
  <si>
    <t>419.1 8356 c.4</t>
  </si>
  <si>
    <t>419.1 8356 c.5</t>
  </si>
  <si>
    <t>419.1 8356 c.6</t>
  </si>
  <si>
    <t>419.1 8356 c.7</t>
  </si>
  <si>
    <t>419.1 8356 c.8</t>
  </si>
  <si>
    <t>419.1 8356 c.9</t>
  </si>
  <si>
    <t>419.1 8356 c.10</t>
  </si>
  <si>
    <t>419.1 8356 c.11</t>
  </si>
  <si>
    <t>Windows Phone開發實戰 / Henry Lee, Eugene Chuvyrov作 .- 臺北市 : 精誠資訊, 2011[民100]</t>
  </si>
  <si>
    <t>448.845029 L478 c.2</t>
  </si>
  <si>
    <t>運動營養學 = Sports nutrition / 許美智等作 .- 臺北市 : 華都文化, 2011[民100]</t>
  </si>
  <si>
    <t>528.927 8466 c.2</t>
  </si>
  <si>
    <t>不生病的智慧 = Healthy life : 人的健康包括身體健康與心理健康!! / 陽春白雪編著 .- 新北市 : 新潮社出版, 2011[民100]</t>
  </si>
  <si>
    <t>411.1 8646</t>
  </si>
  <si>
    <t>水適能運動入門 = Water fitness / 柳家琪等編著 .- 新北市 : 揚智文化, 2011[民100]</t>
  </si>
  <si>
    <t>528.96 8563</t>
  </si>
  <si>
    <t>120項肌力訓練計畫書 : 棒球.足球.田徑.排球.籃球.游泳....強化專項肌力, 確定提升運動表現! / 有賀誠司, 石井直方監修 .- 新北市 : 瑞昇文化, 2012[民101]</t>
  </si>
  <si>
    <t>528.923 8432</t>
  </si>
  <si>
    <t>路跑Follow Me : 12周從基礎訓練到挑戰自己 / 金哲彥作 .- 臺北市 : 旗標, 2012[民101]</t>
  </si>
  <si>
    <t>528.946 8645</t>
  </si>
  <si>
    <t>男人肌肉就要這樣練 : 20天練出肌肉爆發力!國家級運動健護教練教你速效健美! / 甘思元著 .- 臺北市 : 臉譜出版, 2012[民101]</t>
  </si>
  <si>
    <t>528.923 8445</t>
  </si>
  <si>
    <t>967 T469</t>
  </si>
  <si>
    <t>NEW TOEIC新多益題庫解析(全新試題版) / 李寬雨, Andy Lee作 .- 新北市 : 國際學村出版, 2011[民100]</t>
  </si>
  <si>
    <t>805.1895 8423 v.1</t>
  </si>
  <si>
    <t>805.1895 8423 v.2</t>
  </si>
  <si>
    <t>iOS全面啟動 : JB大解密, 讓你的iPhone跟別人不一樣! / 張小米, 沈政達作 .- 臺北市 : 碁峰資訊, 2012[民101]</t>
  </si>
  <si>
    <t>448.845029 8746</t>
  </si>
  <si>
    <t>New iPad完食攻略 : 新一代平板盟主完整功能全新體驗 / 盧宗諒作 .- 臺北市 : 城邦文化出版, 2012[民101]</t>
  </si>
  <si>
    <t>312.9116 8522</t>
  </si>
  <si>
    <t>New iPad大開眼界 : 第三代iPad完全使用指南x最佳HD高畫質APP評測300+ / 蘋果膠囊作 .- 新北市 : 菩天數位創意, 2012[民101]</t>
  </si>
  <si>
    <t>312.9116 8488</t>
  </si>
  <si>
    <t>美國小學生都在學的32堂英語課 : 一天一堂課32天速成英語小天才 / Daniel Moon, E2k作 .- 新北市 : 漢宇國際文化出版, 2012[民101]</t>
  </si>
  <si>
    <t>805.188 M818</t>
  </si>
  <si>
    <t>iPad超制霸new!168招實用密技 / 田中拓也作 .- 臺北市 : 電腦人文化出版, 2012[民101]</t>
  </si>
  <si>
    <t>312.9116 8564</t>
  </si>
  <si>
    <t>The new iPad完全攻略 : 上手+應用+APPS=全新iPad專家 / 石川溫等作 .- 臺北市 : 尖端出版, 2012[民101]</t>
  </si>
  <si>
    <t>312.9116 8473</t>
  </si>
  <si>
    <t>iPhone這樣玩最讚 : iPhone女王教妳史上最好用的APP活用全圖解! / 楊宜嘉作 .- 新北市 : 蘋果屋出版, 2012[民101]</t>
  </si>
  <si>
    <t>448.845029 8634</t>
  </si>
  <si>
    <t>雲端工作術 : Google教我的100個工作方法 / 部落格站長群作 .- 臺北市 : 電腦人文化出版, 2012[民101]</t>
  </si>
  <si>
    <t>312.91695 8454</t>
  </si>
  <si>
    <t>Google雲端服務活用術 : 文件 地圖 郵件 部落格 廣告 軟體集 Google+ / 孫維康作 .- 臺北市 : 碁峰資訊, 2012[民101]</t>
  </si>
  <si>
    <t>312.91653 8366</t>
  </si>
  <si>
    <t>圖解.合氣道秘笈 : 將合氣道轉化為另一種能以運動方式來做比賽的武術 / 朴忠祐著 .- 臺南市 : 信宏發行, 民85</t>
  </si>
  <si>
    <t>528.97 8343</t>
  </si>
  <si>
    <t>驚人的超慢跑瘦身法 = Very slow jogging : 「燃燒熱量」是走路2倍, 連「運動白癡」都會愛上的運動 / 梅方久仁子著 .- 臺北市 : 采實文化, 民10</t>
  </si>
  <si>
    <t>528.9469 8359</t>
  </si>
  <si>
    <t>一個人去跑步 : 馬拉松2年級生 / 高木直子圖文 .- 臺北市 : 大田出版, 2012[民101]</t>
  </si>
  <si>
    <t>提升網球技巧200絕招 / 神谷勝則監修 .- 臺北市 : 臺灣東販發行, 2012[民101]</t>
  </si>
  <si>
    <t>528.953 8468</t>
  </si>
  <si>
    <t>醫療過失之犯罪與醫療傷害補償制度之研究 / 劉綺著 .- 臺北市 : 元照, 2010[民99]</t>
  </si>
  <si>
    <t>585.79 877</t>
  </si>
  <si>
    <t>不讚不行的facebook粉絲頁自己做! : 只要會複製貼上, 就能設計出超讚的粉絲頁! / 早乙女拓人等作 .- 臺北市 : 尖端出版, 2012[民101]</t>
  </si>
  <si>
    <t>312.91695 8626</t>
  </si>
  <si>
    <t>籃球教學訓練法 / 曾銀助著 .- 高雄市 : 高醫大, 高雄復文, 2011.05</t>
  </si>
  <si>
    <t>528.952 8397</t>
  </si>
  <si>
    <t>528.952 8397 c.2</t>
  </si>
  <si>
    <t>Advanced sports nutrition /Dan Benardot.Champaign, IL :Human Kinetics,c2012.</t>
  </si>
  <si>
    <t>528.927 B456 2012</t>
  </si>
  <si>
    <t>The Paralympic Games explained /Ian Brittain.London ;Routledge,c2010.</t>
  </si>
  <si>
    <t>528.982 B862 2010</t>
  </si>
  <si>
    <t>Throw like a girl :how to dream big and believe in yourself /Jennie Finch with Ann Killion.Chicago, Ill. :Triumph Books,c2011.</t>
  </si>
  <si>
    <t>528.955 F492 2011</t>
  </si>
  <si>
    <t>做好 王貞治 / 飯田繪美作 .- 新北市 : 遠足文化發行, 2011.04</t>
  </si>
  <si>
    <t>528.955 8956</t>
  </si>
  <si>
    <t>偉大的10號足球員 / 理查.威廉斯(Richard Williams)著 .- 臺北縣新店市 : 遠足文化發行, 2010[民99]</t>
  </si>
  <si>
    <t>528.951 W721</t>
  </si>
  <si>
    <t>活出精彩的生命 : 生命教育概論 / 劉桂光主編 .- 臺北市 : 臺灣生命教育學會, 2007.08 三刷</t>
  </si>
  <si>
    <t>528.59 8746</t>
  </si>
  <si>
    <t>當教授變成學生 : 一位大學教授重讀大一的生活紀實 / 麗貝嘉？納珊(Rebekah Nathan)作 .- 臺北縣新店市 : 立緒文化出版, 民95</t>
  </si>
  <si>
    <t>525.78 N274 c.3</t>
  </si>
  <si>
    <t>法律做後盾 : 從法律書看不到的制勝法則 / 施茂林著 .- 臺北市 : 聯經, 2007[民96]</t>
  </si>
  <si>
    <t>582.18 8447 c.2</t>
  </si>
  <si>
    <t>新多益文法, 原來如此! = So that's how it is / 福崎伍郎, 關正生合著 .- 臺北縣中和市 : 捷徑文化出版, 2007[民96]</t>
  </si>
  <si>
    <t>805.1894 8366 c.2</t>
  </si>
  <si>
    <t>全民英檢閱讀強化 / Howie Philips著, 初級 .- 台北縣新店市 : 農學總經銷, 民94</t>
  </si>
  <si>
    <t>805.189 P554</t>
  </si>
  <si>
    <t>自律神經健康人50招 : 慢活, 就能遠離疾病 / 小林弘幸著 .- 臺北市 : 天下雜誌出版, 2012[民101]</t>
  </si>
  <si>
    <t>411.1 8473 2012</t>
  </si>
  <si>
    <t>數位併發症 : Google把我們變笨了嗎? / 馬克．包爾連(Mark Bauerlein)編 .- 臺北市 : 時報文化, 2012[民101]</t>
  </si>
  <si>
    <t>541.4 B344 2012</t>
  </si>
  <si>
    <t>鐵人3項 : 游泳、自行車、跑步三項全能運動入門 / 徐國峰著 .- 臺北市 : 臉譜出版, 2010[民99]</t>
  </si>
  <si>
    <t>528.9474 8556 2010</t>
  </si>
  <si>
    <t>在水裡自由練功 : 掌握游泳招式、心法, 精進技術, 突破速度! / 徐國峰著 .- 臺北市 : 臉譜出版, 2012[民101]</t>
  </si>
  <si>
    <t>528.961 8556 2012</t>
  </si>
  <si>
    <t>862.6 8787 2012</t>
  </si>
  <si>
    <t>861.57 8974 2011</t>
  </si>
  <si>
    <t>日本人也不知道的日本語 / 蛇?, 海野?子著, 1 .- 臺北市 : 麥田出版, 2012[民101]</t>
  </si>
  <si>
    <t>803.18 864 2012 v.1</t>
  </si>
  <si>
    <t>日本人也不知道的日本語 / 蛇藏, 海野?子著, 2 .- 臺北市 : 麥田出版, 2012[民101]</t>
  </si>
  <si>
    <t>803.18 864 2012 v.2</t>
  </si>
  <si>
    <t>律師與社會 / 曾肇昌著 .- 臺北市 : 曾肇昌出版, 民101[2012]</t>
  </si>
  <si>
    <t>580.7 8345</t>
  </si>
  <si>
    <t>理解核心課程 : 哈佛大學核比課程革新 / 凱勒(Phyllis Keller)作 .- 臺北市 : 韋伯文化, 2010[民99]</t>
  </si>
  <si>
    <t>525.34 K29</t>
  </si>
  <si>
    <t>中華民國建國100年體育專輯 : 體育思潮 / 曾瑞成等撰述 .- 臺北市 : 行政院體育委員會, 民100[2011]</t>
  </si>
  <si>
    <t>528.9933 8353</t>
  </si>
  <si>
    <t>898.9 8776</t>
  </si>
  <si>
    <t>樹立追求自我完善的大學品德 / 邱文達 主編 .- 臺北市 : 商鼎數位出版, 2010[民99]</t>
  </si>
  <si>
    <t>528.507 8767</t>
  </si>
  <si>
    <t>品德?育與校園營造 / 李琪明著 .- 臺北市 : 心理, 2011[民100]</t>
  </si>
  <si>
    <t>523.35 8435</t>
  </si>
  <si>
    <t>培育人文 : 人文教育改革的古典辯護 / 瑪莎.紐斯琫(Martha C. Nussbaum)著 .- 臺北市 : 國立編譯館, 2010</t>
  </si>
  <si>
    <t>525.33 8854</t>
  </si>
  <si>
    <t>525.33 8854 c.2</t>
  </si>
  <si>
    <t>通識教育課程改革 / James L. Ratcliff, D. Kent Johnson, Jerry G. Gaff編 .- 臺北市 : 元照總經銷, 2010[民99]</t>
  </si>
  <si>
    <t>525.42 R233</t>
  </si>
  <si>
    <t>525.42 R233 c.2</t>
  </si>
  <si>
    <t>無懼的勇者 : 徐亨 / 瑪佳有限公司編輯 .- 臺北市 : 體委會, 2011.10[民100]</t>
  </si>
  <si>
    <t>528.9933 8364</t>
  </si>
  <si>
    <t>體育界的嚴父慈母 : 蔡長啟 / 瑪佳有限公司編輯 .- 臺北市 : 行政院體育委員會, 民100[2011]</t>
  </si>
  <si>
    <t>亞洲鐵人 : 楊傳廣 / 瑪佳有限公司編輯 .- 臺北市 : 體委會, 2011.10[民100]</t>
  </si>
  <si>
    <t>飛越羚羊 : 紀政 / 瑪佳有限公司編輯 .- 臺北市 : 體委會, 2011.10[民100]</t>
  </si>
  <si>
    <t>臺灣運動科學之父 : 陳全壽 / 瑪佳有限公司編輯 .- 臺北市 : 體委會, 2011.10[民100]</t>
  </si>
  <si>
    <t>體育播種者 : 許義雄 / 瑪佳有限公司編輯 .- 臺北市 : 體委會, 2011.10[民100]</t>
  </si>
  <si>
    <t>為奧林匹克教育奉獻的籃球教練 : 湯銘新 / 瑪佳有限公司編輯 .- 臺北市 : 體委會, 2011.10[民100]</t>
  </si>
  <si>
    <t>創造312奇蹟的高球名將 : 謝敏男 / 瑪佳有限公司編輯 .- 臺北市 : 體委會, 2011.10[民100]</t>
  </si>
  <si>
    <t>鐵血教官 : 曾紀恩 / 瑪佳有限公司編輯 .- 臺北市 : 體委會, 2011.10[民100]</t>
  </si>
  <si>
    <t>永遠的蔡校長 : 蔡特龍 / 瑪佳有限公司編輯 .- 臺北市 : 體委會, 2011.10[民100]</t>
  </si>
  <si>
    <t>體壇領航者 : 張豐緒 / 瑪佳有限公司編輯 .- 臺北市 : 體委會, 2011.10[民100]</t>
  </si>
  <si>
    <t>體育新思維的催生者 : 邱金松 / 瑪佳有限公司編輯 .- 臺北市 : 體委會, 2011.10[民100]</t>
  </si>
  <si>
    <t>全方位家庭法律寶典 = The must-have code of laws families / [上友出版社編] .- 臺北市 : 上友, 民94[2005]</t>
  </si>
  <si>
    <t>582.18 8576</t>
  </si>
  <si>
    <t>現代家庭必備法典 = The Must-have code of Laws Families .- 臺南市 : 上友出版, 2005</t>
  </si>
  <si>
    <t>多元化家庭實用法典 = The omnibus family's code of laws .- 臺南市 : 上友出版, 2004[民93]</t>
  </si>
  <si>
    <t>世運從高雄出發 / 崔家琪編著 .- 高雄市 : 高雄市文獻委員會, 民97[2008]</t>
  </si>
  <si>
    <t>528.982 8563</t>
  </si>
  <si>
    <t>高雄市體壇記事 / 崔家琪作 .- 高雄市 : 高雄市民政局文獻委員會, 2006.11</t>
  </si>
  <si>
    <t>528.99232 8563</t>
  </si>
  <si>
    <t>完全命中NEW TOEIC新多益單字(修訂版) / 河上源一編著 .- 臺北市 : 我識出版, 2012[民101]</t>
  </si>
  <si>
    <t>805.1895 8452</t>
  </si>
  <si>
    <t>投手的心靈密碼 : 增進表現的手冊 / 多福曼(Harvey. A. Dorfman)原著 .- 新北市 : 科正國際, 2012[民101]</t>
  </si>
  <si>
    <t>528.955 D695</t>
  </si>
  <si>
    <t>基礎運動傷害 : 從基礎開始學起! / 鳥居俊作 .- 新北市 : 楓葉社文化出版, 2012[民101]</t>
  </si>
  <si>
    <t>528.927 8549</t>
  </si>
  <si>
    <t>Drupal技術手冊 / Angela Byron, Addison Berry, Bruno De Bondt著 .- 臺北市 : 碁峰資訊, 2012[民101]</t>
  </si>
  <si>
    <t>312.91653 B996</t>
  </si>
  <si>
    <t>使用Drupal 7架站的12堂課 / 余嘉適作 .- 臺北市 : 碁峰資訊, 2012[民101]</t>
  </si>
  <si>
    <t>312.91653 8546</t>
  </si>
  <si>
    <t>NEW TOEIC新多益試題滿分一本通 / 李寬雨, 俞姃沇作 .- 新北市 : 國際學村出版, 2012[民101]</t>
  </si>
  <si>
    <t>Android雲端活用必殺技200+ : 雲端空間萬能活用術 / 手機GoGo粉絲團作 .- 臺北市 : 城邦文化出版, 2012[民101]</t>
  </si>
  <si>
    <t>448.845029 8735</t>
  </si>
  <si>
    <t>一定要學會的HTML5+CSS3網頁設計實作應用 / 高京希著 .- 新北市 : 博碩文化, 2011[民100]</t>
  </si>
  <si>
    <t>312.91695 8327</t>
  </si>
  <si>
    <t>第一次用筆電就上手 : 選購X使用X重灌還原X維護 / 王建林著 .- 臺北市 : 碁峰資訊, 2012[民101]</t>
  </si>
  <si>
    <t>312.9116 8477</t>
  </si>
  <si>
    <t>6個月訓練課程 : 馬拉松完走不是夢 / 樂活文化編輯部編 .- 臺北市 : 樂活文化出版發行, 2012[民101]</t>
  </si>
  <si>
    <t>528.9468 8936</t>
  </si>
  <si>
    <t>跑步, 該怎麼跑? : 實戰操練手冊 / 尼可拉斯.羅曼諾夫(Nicholas Romanov)原著 .- 臺北市 : 臉譜出版, 2012[民101]</t>
  </si>
  <si>
    <t>別讓法律找你碴 : 哈燒話題, 弄懂法律不吃虧 / 范翔智著 .- 新北市 : 正中出版發行, 2012[民101]</t>
  </si>
  <si>
    <t>582.18022 8636</t>
  </si>
  <si>
    <t>女孩們的iPhone私房活用術 / 高橋浩子著 .- 臺北市 : 創意市集出版, 2012[民101]</t>
  </si>
  <si>
    <t>448.845029 8343</t>
  </si>
  <si>
    <t>法律倫理專論 / 吳嘉生編著 .- 臺北市 : 一品文化, 民10</t>
  </si>
  <si>
    <t>198.58 8846</t>
  </si>
  <si>
    <t>把理念帶進教室 = From beliefs to the classroom : 通識教師實務錦囊 / 黃俊儒, 薛清江編 .- 高雄市 : 麗文文化, 2011[民100]</t>
  </si>
  <si>
    <t>525.42 8397</t>
  </si>
  <si>
    <t>網頁設計應用集 : 用Photoshop+Flash+Dreamweaver製作令人激賞的專業網站 / 陳芸麗著 .- 新北市 : 博碩文化, 2012[民101]</t>
  </si>
  <si>
    <t>312.91695 8745</t>
  </si>
  <si>
    <t>網頁設計必學的程式實作技術 : HTML5+CSS3+JavaScript / 榮欽科技, 陳婉凌著 .- 新北市 : 博碩文化, 2012[民101]</t>
  </si>
  <si>
    <t>312.91695 8697</t>
  </si>
  <si>
    <t>遇見外國人不口吃 = Your guide to stutter-free English conversations : 百變話題英文口語訓練書 / 蔡文宜著 .- 臺北市 : 捷徑文化出版, 2012[民101]</t>
  </si>
  <si>
    <t>805.188 8463</t>
  </si>
  <si>
    <t>電影裡的生命教育 = When dreams take flight / 李偉文著, 2 .- 臺北市 : 天下雜誌出版, 2012[民101]</t>
  </si>
  <si>
    <t>528.59 8476 v.2</t>
  </si>
  <si>
    <t>一生必讀的中國經典故事 : 生活中的真假善惡, 並不總是如表面一樣容易分辨。 / 張家華編著 .- 新北市 : 讀品文化出版, 2012[民101]</t>
  </si>
  <si>
    <t>191.9 8766</t>
  </si>
  <si>
    <t>出國前7天必備英語對答句 = Before going abroad : 只要7天, 馬上現學現用, 帶著英語出國去! / 蔣志榆著 .- 臺北市 : 我識出版, 2012[民101]</t>
  </si>
  <si>
    <t>大學生知道了沒? : 美國頂尖名校生必讀的11則入學忠告 / 約翰.貝德(John B. Bader)著 .- 臺北市 : 大寫出版, 2012[民101]</t>
  </si>
  <si>
    <t>525.78 B134</t>
  </si>
  <si>
    <t>這樣唸大學才不後悔 / 陳彥榮著 .- 臺北市 : 平安文化, 2012[民101]</t>
  </si>
  <si>
    <t>525.78 8756</t>
  </si>
  <si>
    <t>來學日本語 : 日本語能力試驗N5對應(改訂版) / 日本語教育教材開發委員會編著, 1 .- 新北市 : 尚昂文化發行, 2012[民101]</t>
  </si>
  <si>
    <t>803.18 8543 v.1</t>
  </si>
  <si>
    <t>來學日本語 : 日本語能力試驗N5對應(改訂版) / 日本語教育教材開發委員會編著, 2 .- 新北市 : 尚昂文化發行, 2012[民101]</t>
  </si>
  <si>
    <t>803.18 8543 v.2</t>
  </si>
  <si>
    <t>朗文全民英檢初級菁英挑戰版 = More practice for GEPT listening &amp; reading tests (elementary) : 聽力&amp;閱讀(初試) / 張麗玉, 顧叔剛著 .- 新北市 : 臺灣培生教育出版發行, 2012[民101]</t>
  </si>
  <si>
    <t>朗文全民英檢贏家策略 = Longman strategy series for GEPT : 中級聽力測驗 / Joson Buddo, 謝璿蓁著 .- 新北市 : 臺灣培生教育出版發行, 2012[民101]</t>
  </si>
  <si>
    <t>英文寫作高手出招「全民英檢」優秀作文獨家選錄解析 = GEPT companion : writing winning essays / 高天恩主編 .- 臺北市 : 語言訓練中心出版, 民10</t>
  </si>
  <si>
    <t>805.1892 8374</t>
  </si>
  <si>
    <t>朗文捷進英檢字彙 = Vocabulary builder for GEPT : 每週讀書計劃中級 / 陳明華, 方巨琴著, I .- 新北市 : 臺灣培生教育出版發行, 2012[民101]</t>
  </si>
  <si>
    <t>排毒專家教你做好體內環保 : 從生活.飲食.心理讓你輕鬆瘦身不副胖.元氣滿滿又健康.提升自癒不過敏 / 元氣星球工作室編著 .- 新北市 : 華威國際出版, 2012[民101]</t>
  </si>
  <si>
    <t>看公式學英檢初級文法 / 溫朝炯, 王慈容著 .- 臺北市 : 知英文化出版, 2012[民101]</t>
  </si>
  <si>
    <t>805.1892 8343 v.1</t>
  </si>
  <si>
    <t>805.1892 8343 v.2</t>
  </si>
  <si>
    <t>朗文新多益精選模擬試題 = Simulated practice for the new TOEIC test / 弘太成等著 .- 新北市 : 臺灣培生教育出版, 2012[民101]</t>
  </si>
  <si>
    <t>805.1895 8333</t>
  </si>
  <si>
    <t>GEPT全民英檢(中高級)精選必讀字彙(最新增訂版) = GEPT high intermediate essential words / 謝怡仁作 .- 臺北市 : 知英文化出版, 2012[民101]</t>
  </si>
  <si>
    <t>805.1892 8236</t>
  </si>
  <si>
    <t>學校老師永遠教不會的英文聽力口說技巧 : 只要4週英文聽.說技巧一看就會! / Jacob Lavender, Josephine Lin作 .- 臺北市 : 懶鬼子英日語出版, 2012[民101]</t>
  </si>
  <si>
    <t>805.18 L399</t>
  </si>
  <si>
    <t>New TOEIC 990補教天王教你完全破解新多益文法 / 林錦和作 .- 新北市 : 希望星球語言出版, 民10</t>
  </si>
  <si>
    <t>805.1895 8776</t>
  </si>
  <si>
    <t>朗文全民英檢必備寶典(新版) = Longman access to GEPT : 單字與片語 / 廖品眉, 胡明玉著 .- 新北市 : 臺灣培生教育出版, 2012[民101]</t>
  </si>
  <si>
    <t>805.1892 8554</t>
  </si>
  <si>
    <t>朗文新多益高分單字&amp;片語 = New TOEIC test advanced words and idioms for the New TOEIC test : Step-up 900 / 黃薇安著 .- 新北市 : 臺灣培生教育出版, 2012[民101]</t>
  </si>
  <si>
    <t>805.1895 8383</t>
  </si>
  <si>
    <t>每天10分鐘, 聽聽日本人怎麼說 : 活用77個聽力公式, 馬上聽懂日本人說甚麼! / 林潔?著 .- 臺北市 : 瑞蘭國際出版, 民10</t>
  </si>
  <si>
    <t>803.18 8723</t>
  </si>
  <si>
    <t>體操運動篇 / 俞智嬴, 翁士航, 江璧璇撰述 .- 臺北市 : 教育部, 民98[2009]</t>
  </si>
  <si>
    <t>528.93 8762 v.2</t>
  </si>
  <si>
    <t>籃球運動篇 / 徐耀輝, 賈凡撰述 .- 臺北市 : 教育部, 民98[2009]</t>
  </si>
  <si>
    <t>528.952 8556 v.3</t>
  </si>
  <si>
    <t>網球運動篇 / 連玉輝等撰述 .- 臺北市 : 教育部, 民98[2009]</t>
  </si>
  <si>
    <t>528.953 8736 v.4</t>
  </si>
  <si>
    <t>足球運動篇 / 蔡尚明等撰述 .- 臺北市 : 教育部, 民98[2009]</t>
  </si>
  <si>
    <t>528.951 8455 v.6</t>
  </si>
  <si>
    <t>醫學教育寶貴的一課 : 努蘭談醫病關係 / 王雅慧等撰文 .- 臺北市 : 臺北醫學大學, 2012[民101]</t>
  </si>
  <si>
    <t>419.47 8443</t>
  </si>
  <si>
    <t>410.3 K63 c.8</t>
  </si>
  <si>
    <t>410.3 K63 c.9</t>
  </si>
  <si>
    <t>2009-2011 iBT托福閱讀完全攻略 / Hoyt Tillman, Rebecca編題 .- 臺北市 : 哈佛英語, 民98[2009]</t>
  </si>
  <si>
    <t>805.1894 8938</t>
  </si>
  <si>
    <t>2009-2011iBT托福閱讀題庫 / Niphon Goodyear編題 .- 臺北市 : 哈佛英語發行, 民98</t>
  </si>
  <si>
    <t>805.1894 8355</t>
  </si>
  <si>
    <t>Active Server Pages應用大全 : ASP與資料庫之整合 / 廖信彥編著 .- 臺北縣汐止鎮 : 博碩文化, 民89</t>
  </si>
  <si>
    <t>312.91695 8565</t>
  </si>
  <si>
    <t>續.在森崎書店的日子 / 八木澤里志著 .- 臺北市 : 馬可孛羅文化出版, 2012[民101]</t>
  </si>
  <si>
    <t>861.57 8974</t>
  </si>
  <si>
    <t>菜英文 = English world : 就算是說得一口的菜英文, 也能出國自助旅行! / 張瑜凌編著 .- 新北市 : 雅典文化出版, 2012[民101]</t>
  </si>
  <si>
    <t>玩遍歐美!用中文拼音說暢行無阻的英語 : 英語不通也不怕! / 希望星球工作室著 .- 新北市 : 希望星球語言出版, 2012[民101]</t>
  </si>
  <si>
    <t>805.188 8735</t>
  </si>
  <si>
    <t>878.57 R875</t>
  </si>
  <si>
    <t>New TOEIC必考單字與片語 = New TOEIC / 陳豫弘總編輯 .- 臺北市 : 希伯崙, 民99</t>
  </si>
  <si>
    <t>805.1895 8773</t>
  </si>
  <si>
    <t>為善最樂 : 服務社會五十年 / 袁希光著 .- 臺北市 : 九歌總經銷, 2007[民96]</t>
  </si>
  <si>
    <t>星光照亮我的心 : 10段旅程, 追尋讓生命完整的愛 / 亞歷士.羅維拉(Alex Rovira), 法蘭西斯科.米拉雷斯(Francesc Miralles)作 .- 臺北市 : 遠流, 2012[民101]</t>
  </si>
  <si>
    <t>死前的最後一堂課 / 厄寧斯.甘恩(Ernest J. Gaines)著 .- 臺北市 : 商周出版, 2012[民101]</t>
  </si>
  <si>
    <t>最好的時光 / 潘妮.文森茲(Penny Vincenzi)著 .- 臺北市 : 麥田出版, 2011[民100]</t>
  </si>
  <si>
    <t>活著的每一天都是奇蹟 / 張英姬著 .- 臺北市 : 時報文化, 2012[民101]</t>
  </si>
  <si>
    <t>請照顧我媽媽 = Please look after Mom / 申京淑著 .- 臺北市 : 圓神出版, 2011[民100]</t>
  </si>
  <si>
    <t>打開旅行筆記本 / BNN, Inc.編 .- 臺北市 : 悅知文化, 2011[民100]</t>
  </si>
  <si>
    <t>愛書成家 : 書的收藏x家飾 / 達米安.湯普森(Damian Thompson)著 .- 臺北市 : 朱雀文化出版, 2012[民101]</t>
  </si>
  <si>
    <t>在森崎書店的日子 / 八木澤里志著 .- 臺北市 : 馬可孛羅文化出版, 2011[民100]</t>
  </si>
  <si>
    <t>為什麼我少了一顆鈕釦? : 社會科學的寓言故事 / 山口一男著 .- 臺北市 : 經濟新潮社出版, 2011[民100]</t>
  </si>
  <si>
    <t>大國醫 : 第一本中醫正骨長篇小說 五十年家國滄桑, 一代名醫命運傳奇 / 孟憲明著 .- 臺北市 : 大雁發行, 2009[民98]</t>
  </si>
  <si>
    <t>30年的準備, 只為你 / 卓曉然著 .- 臺北市 : 大和書報總經銷, 2011[民100]</t>
  </si>
  <si>
    <t>主題特展展示清單-102年7-9月【全人教育：育心 育思 育能】</t>
  </si>
  <si>
    <t>CS508-AA01-050110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</si>
</sst>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文鼎中圓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6"/>
  <sheetViews>
    <sheetView tabSelected="1" zoomScalePageLayoutView="0" workbookViewId="0" topLeftCell="A49">
      <selection activeCell="B10" sqref="B10"/>
    </sheetView>
  </sheetViews>
  <sheetFormatPr defaultColWidth="9.00390625" defaultRowHeight="15.75"/>
  <cols>
    <col min="1" max="1" width="9.50390625" style="0" bestFit="1" customWidth="1"/>
    <col min="2" max="2" width="72.00390625" style="0" customWidth="1"/>
    <col min="3" max="3" width="19.375" style="0" bestFit="1" customWidth="1"/>
  </cols>
  <sheetData>
    <row r="1" spans="1:3" s="1" customFormat="1" ht="16.5">
      <c r="A1" s="2" t="s">
        <v>531</v>
      </c>
      <c r="B1" s="2"/>
      <c r="C1" s="2"/>
    </row>
    <row r="2" spans="1:3" ht="16.5">
      <c r="A2" s="3" t="s">
        <v>0</v>
      </c>
      <c r="B2" s="3" t="s">
        <v>1</v>
      </c>
      <c r="C2" s="3" t="s">
        <v>2</v>
      </c>
    </row>
    <row r="3" spans="1:3" ht="33">
      <c r="A3" s="3" t="str">
        <f>CONCATENATE("00337251","")</f>
        <v>00337251</v>
      </c>
      <c r="B3" s="3" t="s">
        <v>3</v>
      </c>
      <c r="C3" s="3" t="s">
        <v>4</v>
      </c>
    </row>
    <row r="4" spans="1:3" ht="33">
      <c r="A4" s="3" t="str">
        <f>CONCATENATE("00337280","")</f>
        <v>00337280</v>
      </c>
      <c r="B4" s="3" t="s">
        <v>5</v>
      </c>
      <c r="C4" s="3" t="s">
        <v>6</v>
      </c>
    </row>
    <row r="5" spans="1:3" ht="16.5">
      <c r="A5" s="3" t="str">
        <f>CONCATENATE("00337469","")</f>
        <v>00337469</v>
      </c>
      <c r="B5" s="3" t="s">
        <v>7</v>
      </c>
      <c r="C5" s="3" t="s">
        <v>8</v>
      </c>
    </row>
    <row r="6" spans="1:3" ht="16.5">
      <c r="A6" s="3" t="str">
        <f>CONCATENATE("00337840","")</f>
        <v>00337840</v>
      </c>
      <c r="B6" s="3" t="s">
        <v>9</v>
      </c>
      <c r="C6" s="3" t="s">
        <v>10</v>
      </c>
    </row>
    <row r="7" spans="1:3" ht="33">
      <c r="A7" s="3" t="str">
        <f>CONCATENATE("00337846","")</f>
        <v>00337846</v>
      </c>
      <c r="B7" s="3" t="s">
        <v>11</v>
      </c>
      <c r="C7" s="3" t="s">
        <v>12</v>
      </c>
    </row>
    <row r="8" spans="1:3" ht="16.5">
      <c r="A8" s="3" t="str">
        <f>CONCATENATE("00338013","")</f>
        <v>00338013</v>
      </c>
      <c r="B8" s="3" t="s">
        <v>13</v>
      </c>
      <c r="C8" s="3" t="s">
        <v>14</v>
      </c>
    </row>
    <row r="9" spans="1:3" ht="33">
      <c r="A9" s="3" t="str">
        <f>CONCATENATE("00338021","")</f>
        <v>00338021</v>
      </c>
      <c r="B9" s="3" t="s">
        <v>15</v>
      </c>
      <c r="C9" s="3" t="s">
        <v>16</v>
      </c>
    </row>
    <row r="10" spans="1:3" ht="33">
      <c r="A10" s="3" t="str">
        <f>CONCATENATE("00338044","")</f>
        <v>00338044</v>
      </c>
      <c r="B10" s="3" t="s">
        <v>17</v>
      </c>
      <c r="C10" s="3" t="s">
        <v>18</v>
      </c>
    </row>
    <row r="11" spans="1:3" ht="33">
      <c r="A11" s="3" t="str">
        <f>CONCATENATE("00338149","")</f>
        <v>00338149</v>
      </c>
      <c r="B11" s="3" t="s">
        <v>20</v>
      </c>
      <c r="C11" s="3" t="s">
        <v>21</v>
      </c>
    </row>
    <row r="12" spans="1:3" ht="33">
      <c r="A12" s="3" t="str">
        <f>CONCATENATE("00338156","")</f>
        <v>00338156</v>
      </c>
      <c r="B12" s="3" t="s">
        <v>22</v>
      </c>
      <c r="C12" s="3" t="s">
        <v>23</v>
      </c>
    </row>
    <row r="13" spans="1:3" ht="33">
      <c r="A13" s="3" t="str">
        <f>CONCATENATE("00338162","")</f>
        <v>00338162</v>
      </c>
      <c r="B13" s="3" t="s">
        <v>24</v>
      </c>
      <c r="C13" s="3" t="s">
        <v>25</v>
      </c>
    </row>
    <row r="14" spans="1:3" ht="33">
      <c r="A14" s="3" t="str">
        <f>CONCATENATE("00338165","")</f>
        <v>00338165</v>
      </c>
      <c r="B14" s="3" t="s">
        <v>26</v>
      </c>
      <c r="C14" s="3" t="s">
        <v>27</v>
      </c>
    </row>
    <row r="15" spans="1:3" ht="33">
      <c r="A15" s="3" t="str">
        <f>CONCATENATE("00338178","")</f>
        <v>00338178</v>
      </c>
      <c r="B15" s="3" t="s">
        <v>28</v>
      </c>
      <c r="C15" s="3" t="s">
        <v>29</v>
      </c>
    </row>
    <row r="16" spans="1:3" ht="33">
      <c r="A16" s="3" t="str">
        <f>CONCATENATE("00338181","")</f>
        <v>00338181</v>
      </c>
      <c r="B16" s="3" t="s">
        <v>30</v>
      </c>
      <c r="C16" s="3" t="s">
        <v>31</v>
      </c>
    </row>
    <row r="17" spans="1:3" ht="33">
      <c r="A17" s="3" t="str">
        <f>CONCATENATE("00338186","")</f>
        <v>00338186</v>
      </c>
      <c r="B17" s="3" t="s">
        <v>32</v>
      </c>
      <c r="C17" s="3" t="s">
        <v>33</v>
      </c>
    </row>
    <row r="18" spans="1:3" ht="16.5">
      <c r="A18" s="3" t="str">
        <f>CONCATENATE("00338210","")</f>
        <v>00338210</v>
      </c>
      <c r="B18" s="3" t="s">
        <v>34</v>
      </c>
      <c r="C18" s="3" t="s">
        <v>35</v>
      </c>
    </row>
    <row r="19" spans="1:3" ht="16.5">
      <c r="A19" s="3" t="str">
        <f>CONCATENATE("00338212","")</f>
        <v>00338212</v>
      </c>
      <c r="B19" s="3" t="s">
        <v>36</v>
      </c>
      <c r="C19" s="3" t="s">
        <v>37</v>
      </c>
    </row>
    <row r="20" spans="1:3" ht="33">
      <c r="A20" s="3" t="str">
        <f>CONCATENATE("00338235","")</f>
        <v>00338235</v>
      </c>
      <c r="B20" s="3" t="s">
        <v>38</v>
      </c>
      <c r="C20" s="3" t="s">
        <v>39</v>
      </c>
    </row>
    <row r="21" spans="1:3" ht="33">
      <c r="A21" s="3" t="str">
        <f>CONCATENATE("00338242","")</f>
        <v>00338242</v>
      </c>
      <c r="B21" s="3" t="s">
        <v>40</v>
      </c>
      <c r="C21" s="3" t="s">
        <v>41</v>
      </c>
    </row>
    <row r="22" spans="1:3" ht="16.5">
      <c r="A22" s="3" t="str">
        <f>CONCATENATE("00338261","")</f>
        <v>00338261</v>
      </c>
      <c r="B22" s="3" t="s">
        <v>42</v>
      </c>
      <c r="C22" s="3" t="s">
        <v>43</v>
      </c>
    </row>
    <row r="23" spans="1:3" ht="33">
      <c r="A23" s="3" t="str">
        <f>CONCATENATE("00338278","")</f>
        <v>00338278</v>
      </c>
      <c r="B23" s="3" t="s">
        <v>44</v>
      </c>
      <c r="C23" s="3" t="s">
        <v>29</v>
      </c>
    </row>
    <row r="24" spans="1:3" ht="16.5">
      <c r="A24" s="3" t="str">
        <f>CONCATENATE("00338282","")</f>
        <v>00338282</v>
      </c>
      <c r="B24" s="3" t="s">
        <v>45</v>
      </c>
      <c r="C24" s="3" t="s">
        <v>46</v>
      </c>
    </row>
    <row r="25" spans="1:3" ht="33">
      <c r="A25" s="3" t="str">
        <f>CONCATENATE("00338286","")</f>
        <v>00338286</v>
      </c>
      <c r="B25" s="3" t="s">
        <v>47</v>
      </c>
      <c r="C25" s="3" t="s">
        <v>48</v>
      </c>
    </row>
    <row r="26" spans="1:3" ht="33">
      <c r="A26" s="3" t="str">
        <f>CONCATENATE("00338303","")</f>
        <v>00338303</v>
      </c>
      <c r="B26" s="3" t="s">
        <v>49</v>
      </c>
      <c r="C26" s="3" t="s">
        <v>50</v>
      </c>
    </row>
    <row r="27" spans="1:3" ht="33">
      <c r="A27" s="3" t="str">
        <f>CONCATENATE("00338310","")</f>
        <v>00338310</v>
      </c>
      <c r="B27" s="3" t="s">
        <v>52</v>
      </c>
      <c r="C27" s="3" t="s">
        <v>53</v>
      </c>
    </row>
    <row r="28" spans="1:3" ht="33">
      <c r="A28" s="3" t="str">
        <f>CONCATENATE("00338311","")</f>
        <v>00338311</v>
      </c>
      <c r="B28" s="3" t="s">
        <v>54</v>
      </c>
      <c r="C28" s="3" t="s">
        <v>53</v>
      </c>
    </row>
    <row r="29" spans="1:3" ht="33">
      <c r="A29" s="3" t="str">
        <f>CONCATENATE("00338313","")</f>
        <v>00338313</v>
      </c>
      <c r="B29" s="3" t="s">
        <v>55</v>
      </c>
      <c r="C29" s="3" t="s">
        <v>29</v>
      </c>
    </row>
    <row r="30" spans="1:3" ht="16.5">
      <c r="A30" s="3" t="str">
        <f>CONCATENATE("00338319","")</f>
        <v>00338319</v>
      </c>
      <c r="B30" s="3" t="s">
        <v>56</v>
      </c>
      <c r="C30" s="3" t="s">
        <v>57</v>
      </c>
    </row>
    <row r="31" spans="1:3" ht="33">
      <c r="A31" s="3" t="str">
        <f>CONCATENATE("00338332","")</f>
        <v>00338332</v>
      </c>
      <c r="B31" s="3" t="s">
        <v>58</v>
      </c>
      <c r="C31" s="3" t="s">
        <v>53</v>
      </c>
    </row>
    <row r="32" spans="1:3" ht="33">
      <c r="A32" s="3" t="str">
        <f>CONCATENATE("00338351","")</f>
        <v>00338351</v>
      </c>
      <c r="B32" s="3" t="s">
        <v>59</v>
      </c>
      <c r="C32" s="3" t="s">
        <v>60</v>
      </c>
    </row>
    <row r="33" spans="1:3" ht="33">
      <c r="A33" s="3" t="str">
        <f>CONCATENATE("00338360","")</f>
        <v>00338360</v>
      </c>
      <c r="B33" s="3" t="s">
        <v>61</v>
      </c>
      <c r="C33" s="3" t="s">
        <v>62</v>
      </c>
    </row>
    <row r="34" spans="1:3" ht="33">
      <c r="A34" s="3" t="str">
        <f>CONCATENATE("00338403","")</f>
        <v>00338403</v>
      </c>
      <c r="B34" s="3" t="s">
        <v>63</v>
      </c>
      <c r="C34" s="3" t="s">
        <v>64</v>
      </c>
    </row>
    <row r="35" spans="1:3" ht="33">
      <c r="A35" s="3" t="str">
        <f>CONCATENATE("00338447","")</f>
        <v>00338447</v>
      </c>
      <c r="B35" s="3" t="s">
        <v>65</v>
      </c>
      <c r="C35" s="3" t="s">
        <v>66</v>
      </c>
    </row>
    <row r="36" spans="1:3" ht="16.5">
      <c r="A36" s="3" t="str">
        <f>CONCATENATE("00338518","")</f>
        <v>00338518</v>
      </c>
      <c r="B36" s="3" t="s">
        <v>68</v>
      </c>
      <c r="C36" s="3" t="s">
        <v>69</v>
      </c>
    </row>
    <row r="37" spans="1:3" ht="33">
      <c r="A37" s="3" t="str">
        <f>CONCATENATE("00338600","")</f>
        <v>00338600</v>
      </c>
      <c r="B37" s="3" t="s">
        <v>70</v>
      </c>
      <c r="C37" s="3" t="s">
        <v>71</v>
      </c>
    </row>
    <row r="38" spans="1:3" ht="33">
      <c r="A38" s="3" t="str">
        <f>CONCATENATE("00338609","")</f>
        <v>00338609</v>
      </c>
      <c r="B38" s="3" t="s">
        <v>72</v>
      </c>
      <c r="C38" s="3" t="s">
        <v>73</v>
      </c>
    </row>
    <row r="39" spans="1:3" ht="33">
      <c r="A39" s="3" t="str">
        <f>CONCATENATE("00338613","")</f>
        <v>00338613</v>
      </c>
      <c r="B39" s="3" t="s">
        <v>74</v>
      </c>
      <c r="C39" s="3" t="s">
        <v>75</v>
      </c>
    </row>
    <row r="40" spans="1:3" ht="33">
      <c r="A40" s="3" t="str">
        <f>CONCATENATE("00338614","")</f>
        <v>00338614</v>
      </c>
      <c r="B40" s="3" t="s">
        <v>76</v>
      </c>
      <c r="C40" s="3" t="s">
        <v>77</v>
      </c>
    </row>
    <row r="41" spans="1:3" ht="33">
      <c r="A41" s="3" t="str">
        <f>CONCATENATE("00338616","")</f>
        <v>00338616</v>
      </c>
      <c r="B41" s="3" t="s">
        <v>78</v>
      </c>
      <c r="C41" s="3" t="s">
        <v>79</v>
      </c>
    </row>
    <row r="42" spans="1:3" ht="16.5">
      <c r="A42" s="3" t="str">
        <f>CONCATENATE("00338627","")</f>
        <v>00338627</v>
      </c>
      <c r="B42" s="3" t="s">
        <v>80</v>
      </c>
      <c r="C42" s="3" t="s">
        <v>81</v>
      </c>
    </row>
    <row r="43" spans="1:3" ht="16.5">
      <c r="A43" s="3" t="str">
        <f>CONCATENATE("00338633","")</f>
        <v>00338633</v>
      </c>
      <c r="B43" s="3" t="s">
        <v>82</v>
      </c>
      <c r="C43" s="3" t="s">
        <v>83</v>
      </c>
    </row>
    <row r="44" spans="1:3" ht="16.5">
      <c r="A44" s="3" t="str">
        <f>CONCATENATE("00338841","")</f>
        <v>00338841</v>
      </c>
      <c r="B44" s="3" t="s">
        <v>84</v>
      </c>
      <c r="C44" s="3" t="s">
        <v>85</v>
      </c>
    </row>
    <row r="45" spans="1:3" ht="33">
      <c r="A45" s="3" t="str">
        <f>CONCATENATE("00338862","")</f>
        <v>00338862</v>
      </c>
      <c r="B45" s="3" t="s">
        <v>86</v>
      </c>
      <c r="C45" s="3" t="s">
        <v>87</v>
      </c>
    </row>
    <row r="46" spans="1:3" ht="33">
      <c r="A46" s="3" t="str">
        <f>CONCATENATE("00338888","")</f>
        <v>00338888</v>
      </c>
      <c r="B46" s="3" t="s">
        <v>88</v>
      </c>
      <c r="C46" s="3" t="s">
        <v>89</v>
      </c>
    </row>
    <row r="47" spans="1:3" ht="33">
      <c r="A47" s="3" t="str">
        <f>CONCATENATE("00338889","")</f>
        <v>00338889</v>
      </c>
      <c r="B47" s="3" t="s">
        <v>529</v>
      </c>
      <c r="C47" s="3" t="s">
        <v>90</v>
      </c>
    </row>
    <row r="48" spans="1:3" ht="33">
      <c r="A48" s="3" t="str">
        <f>CONCATENATE("00338952","")</f>
        <v>00338952</v>
      </c>
      <c r="B48" s="3" t="s">
        <v>91</v>
      </c>
      <c r="C48" s="3" t="s">
        <v>92</v>
      </c>
    </row>
    <row r="49" spans="1:3" ht="33">
      <c r="A49" s="3" t="str">
        <f>CONCATENATE("00339033","")</f>
        <v>00339033</v>
      </c>
      <c r="B49" s="3" t="s">
        <v>93</v>
      </c>
      <c r="C49" s="3" t="s">
        <v>94</v>
      </c>
    </row>
    <row r="50" spans="1:3" ht="33">
      <c r="A50" s="3" t="str">
        <f>CONCATENATE("00339038","")</f>
        <v>00339038</v>
      </c>
      <c r="B50" s="3" t="s">
        <v>95</v>
      </c>
      <c r="C50" s="3" t="s">
        <v>94</v>
      </c>
    </row>
    <row r="51" spans="1:3" ht="33">
      <c r="A51" s="3" t="str">
        <f>CONCATENATE("00339051","")</f>
        <v>00339051</v>
      </c>
      <c r="B51" s="3" t="s">
        <v>96</v>
      </c>
      <c r="C51" s="3" t="s">
        <v>97</v>
      </c>
    </row>
    <row r="52" spans="1:3" ht="16.5">
      <c r="A52" s="3" t="str">
        <f>CONCATENATE("00339126","")</f>
        <v>00339126</v>
      </c>
      <c r="B52" s="3" t="s">
        <v>525</v>
      </c>
      <c r="C52" s="3" t="s">
        <v>98</v>
      </c>
    </row>
    <row r="53" spans="1:3" ht="33">
      <c r="A53" s="3" t="str">
        <f>CONCATENATE("00339192","")</f>
        <v>00339192</v>
      </c>
      <c r="B53" s="3" t="s">
        <v>99</v>
      </c>
      <c r="C53" s="3" t="s">
        <v>100</v>
      </c>
    </row>
    <row r="54" spans="1:3" ht="33">
      <c r="A54" s="3" t="str">
        <f>CONCATENATE("00339200","")</f>
        <v>00339200</v>
      </c>
      <c r="B54" s="3" t="s">
        <v>101</v>
      </c>
      <c r="C54" s="3" t="s">
        <v>102</v>
      </c>
    </row>
    <row r="55" spans="1:3" ht="33">
      <c r="A55" s="3" t="str">
        <f>CONCATENATE("00339201","")</f>
        <v>00339201</v>
      </c>
      <c r="B55" s="3" t="s">
        <v>103</v>
      </c>
      <c r="C55" s="3" t="s">
        <v>104</v>
      </c>
    </row>
    <row r="56" spans="1:3" ht="16.5">
      <c r="A56" s="3" t="str">
        <f>CONCATENATE("00339213","")</f>
        <v>00339213</v>
      </c>
      <c r="B56" s="3" t="s">
        <v>105</v>
      </c>
      <c r="C56" s="3" t="s">
        <v>106</v>
      </c>
    </row>
    <row r="57" spans="1:3" ht="16.5">
      <c r="A57" s="3" t="str">
        <f>CONCATENATE("00339214","")</f>
        <v>00339214</v>
      </c>
      <c r="B57" s="3" t="s">
        <v>105</v>
      </c>
      <c r="C57" s="3" t="s">
        <v>107</v>
      </c>
    </row>
    <row r="58" spans="1:3" ht="16.5">
      <c r="A58" s="3" t="str">
        <f>CONCATENATE("00339216","")</f>
        <v>00339216</v>
      </c>
      <c r="B58" s="3" t="s">
        <v>108</v>
      </c>
      <c r="C58" s="3" t="s">
        <v>109</v>
      </c>
    </row>
    <row r="59" spans="1:3" ht="33">
      <c r="A59" s="3" t="str">
        <f>CONCATENATE("00339246","")</f>
        <v>00339246</v>
      </c>
      <c r="B59" s="3" t="s">
        <v>110</v>
      </c>
      <c r="C59" s="3" t="s">
        <v>111</v>
      </c>
    </row>
    <row r="60" spans="1:3" ht="33">
      <c r="A60" s="3" t="str">
        <f>CONCATENATE("00339247","")</f>
        <v>00339247</v>
      </c>
      <c r="B60" s="3" t="s">
        <v>112</v>
      </c>
      <c r="C60" s="3" t="s">
        <v>111</v>
      </c>
    </row>
    <row r="61" spans="1:3" ht="33">
      <c r="A61" s="3" t="str">
        <f>CONCATENATE("00339287","")</f>
        <v>00339287</v>
      </c>
      <c r="B61" s="3" t="s">
        <v>113</v>
      </c>
      <c r="C61" s="3" t="s">
        <v>114</v>
      </c>
    </row>
    <row r="62" spans="1:3" ht="33">
      <c r="A62" s="3" t="str">
        <f>CONCATENATE("00339335","")</f>
        <v>00339335</v>
      </c>
      <c r="B62" s="3" t="s">
        <v>115</v>
      </c>
      <c r="C62" s="3" t="s">
        <v>100</v>
      </c>
    </row>
    <row r="63" spans="1:3" ht="33">
      <c r="A63" s="3" t="str">
        <f>CONCATENATE("00339336","")</f>
        <v>00339336</v>
      </c>
      <c r="B63" s="3" t="s">
        <v>116</v>
      </c>
      <c r="C63" s="3" t="s">
        <v>117</v>
      </c>
    </row>
    <row r="64" spans="1:3" ht="16.5">
      <c r="A64" s="3" t="str">
        <f>CONCATENATE("00339471","")</f>
        <v>00339471</v>
      </c>
      <c r="B64" s="3" t="s">
        <v>119</v>
      </c>
      <c r="C64" s="3" t="s">
        <v>120</v>
      </c>
    </row>
    <row r="65" spans="1:3" ht="16.5">
      <c r="A65" s="3" t="str">
        <f>CONCATENATE("00339479","")</f>
        <v>00339479</v>
      </c>
      <c r="B65" s="3" t="s">
        <v>121</v>
      </c>
      <c r="C65" s="3" t="s">
        <v>122</v>
      </c>
    </row>
    <row r="66" spans="1:3" ht="33">
      <c r="A66" s="3" t="str">
        <f>CONCATENATE("00339904","")</f>
        <v>00339904</v>
      </c>
      <c r="B66" s="3" t="s">
        <v>123</v>
      </c>
      <c r="C66" s="3" t="s">
        <v>124</v>
      </c>
    </row>
    <row r="67" spans="1:3" ht="16.5">
      <c r="A67" s="3" t="str">
        <f>CONCATENATE("00339930","")</f>
        <v>00339930</v>
      </c>
      <c r="B67" s="3" t="s">
        <v>125</v>
      </c>
      <c r="C67" s="3" t="s">
        <v>126</v>
      </c>
    </row>
    <row r="68" spans="1:3" ht="33">
      <c r="A68" s="3" t="str">
        <f>CONCATENATE("00339956","")</f>
        <v>00339956</v>
      </c>
      <c r="B68" s="3" t="s">
        <v>127</v>
      </c>
      <c r="C68" s="3" t="s">
        <v>128</v>
      </c>
    </row>
    <row r="69" spans="1:3" ht="16.5">
      <c r="A69" s="3" t="str">
        <f>CONCATENATE("00339981","")</f>
        <v>00339981</v>
      </c>
      <c r="B69" s="3" t="s">
        <v>129</v>
      </c>
      <c r="C69" s="3" t="s">
        <v>130</v>
      </c>
    </row>
    <row r="70" spans="1:3" ht="16.5">
      <c r="A70" s="3" t="str">
        <f>CONCATENATE("00340046","")</f>
        <v>00340046</v>
      </c>
      <c r="B70" s="3" t="s">
        <v>530</v>
      </c>
      <c r="C70" s="3" t="s">
        <v>131</v>
      </c>
    </row>
    <row r="71" spans="1:3" ht="33">
      <c r="A71" s="3" t="str">
        <f>CONCATENATE("00340050","")</f>
        <v>00340050</v>
      </c>
      <c r="B71" s="3" t="s">
        <v>132</v>
      </c>
      <c r="C71" s="3" t="s">
        <v>133</v>
      </c>
    </row>
    <row r="72" spans="1:3" ht="16.5">
      <c r="A72" s="3" t="str">
        <f>CONCATENATE("00340052","")</f>
        <v>00340052</v>
      </c>
      <c r="B72" s="3" t="s">
        <v>134</v>
      </c>
      <c r="C72" s="3" t="s">
        <v>135</v>
      </c>
    </row>
    <row r="73" spans="1:3" ht="33">
      <c r="A73" s="3" t="str">
        <f>CONCATENATE("00340112","")</f>
        <v>00340112</v>
      </c>
      <c r="B73" s="3" t="s">
        <v>136</v>
      </c>
      <c r="C73" s="3" t="s">
        <v>73</v>
      </c>
    </row>
    <row r="74" spans="1:3" ht="33">
      <c r="A74" s="3" t="str">
        <f>CONCATENATE("00340209","")</f>
        <v>00340209</v>
      </c>
      <c r="B74" s="3" t="s">
        <v>137</v>
      </c>
      <c r="C74" s="3" t="s">
        <v>138</v>
      </c>
    </row>
    <row r="75" spans="1:3" ht="16.5">
      <c r="A75" s="3" t="str">
        <f>CONCATENATE("00340260","")</f>
        <v>00340260</v>
      </c>
      <c r="B75" s="3" t="s">
        <v>139</v>
      </c>
      <c r="C75" s="3" t="s">
        <v>140</v>
      </c>
    </row>
    <row r="76" spans="1:3" ht="33">
      <c r="A76" s="3" t="str">
        <f>CONCATENATE("00340261","")</f>
        <v>00340261</v>
      </c>
      <c r="B76" s="3" t="s">
        <v>141</v>
      </c>
      <c r="C76" s="3" t="s">
        <v>142</v>
      </c>
    </row>
    <row r="77" spans="1:3" ht="33">
      <c r="A77" s="3" t="str">
        <f>CONCATENATE("00340502","")</f>
        <v>00340502</v>
      </c>
      <c r="B77" s="3" t="s">
        <v>143</v>
      </c>
      <c r="C77" s="3" t="s">
        <v>144</v>
      </c>
    </row>
    <row r="78" spans="1:3" ht="33">
      <c r="A78" s="3" t="str">
        <f>CONCATENATE("00340712","")</f>
        <v>00340712</v>
      </c>
      <c r="B78" s="3" t="s">
        <v>145</v>
      </c>
      <c r="C78" s="3" t="s">
        <v>146</v>
      </c>
    </row>
    <row r="79" spans="1:3" ht="33">
      <c r="A79" s="3" t="str">
        <f>CONCATENATE("00340820","")</f>
        <v>00340820</v>
      </c>
      <c r="B79" s="3" t="s">
        <v>147</v>
      </c>
      <c r="C79" s="3" t="s">
        <v>148</v>
      </c>
    </row>
    <row r="80" spans="1:3" ht="16.5">
      <c r="A80" s="3" t="str">
        <f>CONCATENATE("00341206","")</f>
        <v>00341206</v>
      </c>
      <c r="B80" s="3" t="s">
        <v>524</v>
      </c>
      <c r="C80" s="3" t="s">
        <v>149</v>
      </c>
    </row>
    <row r="81" spans="1:3" ht="33">
      <c r="A81" s="3" t="str">
        <f>CONCATENATE("00341214","")</f>
        <v>00341214</v>
      </c>
      <c r="B81" s="3" t="s">
        <v>150</v>
      </c>
      <c r="C81" s="3" t="s">
        <v>151</v>
      </c>
    </row>
    <row r="82" spans="1:3" ht="16.5">
      <c r="A82" s="3" t="str">
        <f>CONCATENATE("00341222","")</f>
        <v>00341222</v>
      </c>
      <c r="B82" s="3" t="s">
        <v>152</v>
      </c>
      <c r="C82" s="3" t="s">
        <v>153</v>
      </c>
    </row>
    <row r="83" spans="1:3" ht="16.5">
      <c r="A83" s="3" t="str">
        <f>CONCATENATE("00341277","")</f>
        <v>00341277</v>
      </c>
      <c r="B83" s="3" t="s">
        <v>154</v>
      </c>
      <c r="C83" s="3" t="s">
        <v>155</v>
      </c>
    </row>
    <row r="84" spans="1:3" ht="33">
      <c r="A84" s="3" t="str">
        <f>CONCATENATE("00341292","")</f>
        <v>00341292</v>
      </c>
      <c r="B84" s="3" t="s">
        <v>156</v>
      </c>
      <c r="C84" s="3" t="s">
        <v>157</v>
      </c>
    </row>
    <row r="85" spans="1:3" ht="33">
      <c r="A85" s="3" t="str">
        <f>CONCATENATE("00341299","")</f>
        <v>00341299</v>
      </c>
      <c r="B85" s="3" t="s">
        <v>158</v>
      </c>
      <c r="C85" s="3" t="s">
        <v>159</v>
      </c>
    </row>
    <row r="86" spans="1:3" ht="33">
      <c r="A86" s="3" t="str">
        <f>CONCATENATE("00341324","")</f>
        <v>00341324</v>
      </c>
      <c r="B86" s="3" t="s">
        <v>160</v>
      </c>
      <c r="C86" s="3" t="s">
        <v>161</v>
      </c>
    </row>
    <row r="87" spans="1:3" ht="16.5">
      <c r="A87" s="3" t="str">
        <f>CONCATENATE("00341326","")</f>
        <v>00341326</v>
      </c>
      <c r="B87" s="3" t="s">
        <v>162</v>
      </c>
      <c r="C87" s="3" t="s">
        <v>163</v>
      </c>
    </row>
    <row r="88" spans="1:3" ht="33">
      <c r="A88" s="3" t="str">
        <f>CONCATENATE("00341329","")</f>
        <v>00341329</v>
      </c>
      <c r="B88" s="3" t="s">
        <v>164</v>
      </c>
      <c r="C88" s="3" t="s">
        <v>165</v>
      </c>
    </row>
    <row r="89" spans="1:3" ht="33">
      <c r="A89" s="3" t="str">
        <f>CONCATENATE("00341335","")</f>
        <v>00341335</v>
      </c>
      <c r="B89" s="3" t="s">
        <v>166</v>
      </c>
      <c r="C89" s="3" t="s">
        <v>167</v>
      </c>
    </row>
    <row r="90" spans="1:3" ht="33">
      <c r="A90" s="3" t="str">
        <f>CONCATENATE("00341407","")</f>
        <v>00341407</v>
      </c>
      <c r="B90" s="3" t="s">
        <v>168</v>
      </c>
      <c r="C90" s="3" t="s">
        <v>169</v>
      </c>
    </row>
    <row r="91" spans="1:3" ht="33">
      <c r="A91" s="3" t="str">
        <f>CONCATENATE("00341409","")</f>
        <v>00341409</v>
      </c>
      <c r="B91" s="3" t="s">
        <v>170</v>
      </c>
      <c r="C91" s="3" t="s">
        <v>171</v>
      </c>
    </row>
    <row r="92" spans="1:3" ht="33">
      <c r="A92" s="3" t="str">
        <f>CONCATENATE("00341424","")</f>
        <v>00341424</v>
      </c>
      <c r="B92" s="3" t="s">
        <v>172</v>
      </c>
      <c r="C92" s="3" t="s">
        <v>173</v>
      </c>
    </row>
    <row r="93" spans="1:3" ht="33">
      <c r="A93" s="3" t="str">
        <f>CONCATENATE("00341434","")</f>
        <v>00341434</v>
      </c>
      <c r="B93" s="3" t="s">
        <v>174</v>
      </c>
      <c r="C93" s="3" t="s">
        <v>175</v>
      </c>
    </row>
    <row r="94" spans="1:3" ht="33">
      <c r="A94" s="3" t="str">
        <f>CONCATENATE("00341472","")</f>
        <v>00341472</v>
      </c>
      <c r="B94" s="3" t="s">
        <v>177</v>
      </c>
      <c r="C94" s="3" t="s">
        <v>178</v>
      </c>
    </row>
    <row r="95" spans="1:3" ht="16.5">
      <c r="A95" s="3" t="str">
        <f>CONCATENATE("00341482","")</f>
        <v>00341482</v>
      </c>
      <c r="B95" s="3" t="s">
        <v>179</v>
      </c>
      <c r="C95" s="3" t="s">
        <v>180</v>
      </c>
    </row>
    <row r="96" spans="1:3" ht="16.5">
      <c r="A96" s="3" t="str">
        <f>CONCATENATE("00341483","")</f>
        <v>00341483</v>
      </c>
      <c r="B96" s="3" t="s">
        <v>118</v>
      </c>
      <c r="C96" s="3" t="s">
        <v>181</v>
      </c>
    </row>
    <row r="97" spans="1:3" ht="33">
      <c r="A97" s="3" t="str">
        <f>CONCATENATE("00341484","")</f>
        <v>00341484</v>
      </c>
      <c r="B97" s="3" t="s">
        <v>182</v>
      </c>
      <c r="C97" s="3" t="s">
        <v>183</v>
      </c>
    </row>
    <row r="98" spans="1:3" ht="33">
      <c r="A98" s="3" t="str">
        <f>CONCATENATE("00341529","")</f>
        <v>00341529</v>
      </c>
      <c r="B98" s="3" t="s">
        <v>184</v>
      </c>
      <c r="C98" s="3" t="s">
        <v>185</v>
      </c>
    </row>
    <row r="99" spans="1:3" ht="16.5">
      <c r="A99" s="3" t="str">
        <f>CONCATENATE("00341547","")</f>
        <v>00341547</v>
      </c>
      <c r="B99" s="3" t="s">
        <v>186</v>
      </c>
      <c r="C99" s="3" t="s">
        <v>187</v>
      </c>
    </row>
    <row r="100" spans="1:3" ht="33">
      <c r="A100" s="3" t="str">
        <f>CONCATENATE("00341551","")</f>
        <v>00341551</v>
      </c>
      <c r="B100" s="3" t="s">
        <v>188</v>
      </c>
      <c r="C100" s="3" t="s">
        <v>189</v>
      </c>
    </row>
    <row r="101" spans="1:3" ht="33">
      <c r="A101" s="3" t="str">
        <f>CONCATENATE("00341565","")</f>
        <v>00341565</v>
      </c>
      <c r="B101" s="3" t="s">
        <v>190</v>
      </c>
      <c r="C101" s="3" t="s">
        <v>191</v>
      </c>
    </row>
    <row r="102" spans="1:3" ht="33">
      <c r="A102" s="3" t="str">
        <f>CONCATENATE("00341602","")</f>
        <v>00341602</v>
      </c>
      <c r="B102" s="3" t="s">
        <v>192</v>
      </c>
      <c r="C102" s="3" t="s">
        <v>193</v>
      </c>
    </row>
    <row r="103" spans="1:3" ht="33">
      <c r="A103" s="3" t="str">
        <f>CONCATENATE("00341610","")</f>
        <v>00341610</v>
      </c>
      <c r="B103" s="3" t="s">
        <v>194</v>
      </c>
      <c r="C103" s="3" t="s">
        <v>195</v>
      </c>
    </row>
    <row r="104" spans="1:3" ht="33">
      <c r="A104" s="3" t="str">
        <f>CONCATENATE("00341621","")</f>
        <v>00341621</v>
      </c>
      <c r="B104" s="3" t="s">
        <v>196</v>
      </c>
      <c r="C104" s="3" t="s">
        <v>197</v>
      </c>
    </row>
    <row r="105" spans="1:3" ht="16.5">
      <c r="A105" s="3" t="str">
        <f>CONCATENATE("00341626","")</f>
        <v>00341626</v>
      </c>
      <c r="B105" s="3" t="s">
        <v>198</v>
      </c>
      <c r="C105" s="3" t="s">
        <v>167</v>
      </c>
    </row>
    <row r="106" spans="1:3" ht="33">
      <c r="A106" s="3" t="str">
        <f>CONCATENATE("00341658","")</f>
        <v>00341658</v>
      </c>
      <c r="B106" s="3" t="s">
        <v>199</v>
      </c>
      <c r="C106" s="3" t="s">
        <v>200</v>
      </c>
    </row>
    <row r="107" spans="1:3" ht="33">
      <c r="A107" s="3" t="str">
        <f>CONCATENATE("00341741","")</f>
        <v>00341741</v>
      </c>
      <c r="B107" s="3" t="s">
        <v>201</v>
      </c>
      <c r="C107" s="3" t="s">
        <v>202</v>
      </c>
    </row>
    <row r="108" spans="1:3" ht="33">
      <c r="A108" s="3" t="str">
        <f>CONCATENATE("00341798","")</f>
        <v>00341798</v>
      </c>
      <c r="B108" s="3" t="s">
        <v>203</v>
      </c>
      <c r="C108" s="3" t="s">
        <v>204</v>
      </c>
    </row>
    <row r="109" spans="1:3" ht="33">
      <c r="A109" s="3" t="str">
        <f>CONCATENATE("00341843","")</f>
        <v>00341843</v>
      </c>
      <c r="B109" s="3" t="s">
        <v>205</v>
      </c>
      <c r="C109" s="3" t="s">
        <v>206</v>
      </c>
    </row>
    <row r="110" spans="1:3" ht="33">
      <c r="A110" s="3" t="str">
        <f>CONCATENATE("00341858","")</f>
        <v>00341858</v>
      </c>
      <c r="B110" s="3" t="s">
        <v>207</v>
      </c>
      <c r="C110" s="3" t="s">
        <v>208</v>
      </c>
    </row>
    <row r="111" spans="1:3" ht="16.5">
      <c r="A111" s="3" t="str">
        <f>CONCATENATE("00341952","")</f>
        <v>00341952</v>
      </c>
      <c r="B111" s="3" t="s">
        <v>209</v>
      </c>
      <c r="C111" s="3" t="s">
        <v>210</v>
      </c>
    </row>
    <row r="112" spans="1:3" ht="33">
      <c r="A112" s="3" t="str">
        <f>CONCATENATE("00341953","")</f>
        <v>00341953</v>
      </c>
      <c r="B112" s="3" t="s">
        <v>211</v>
      </c>
      <c r="C112" s="3" t="s">
        <v>212</v>
      </c>
    </row>
    <row r="113" spans="1:3" ht="33">
      <c r="A113" s="3" t="str">
        <f>CONCATENATE("00341961","")</f>
        <v>00341961</v>
      </c>
      <c r="B113" s="3" t="s">
        <v>213</v>
      </c>
      <c r="C113" s="3" t="s">
        <v>214</v>
      </c>
    </row>
    <row r="114" spans="1:3" ht="33">
      <c r="A114" s="3" t="str">
        <f>CONCATENATE("00342131","")</f>
        <v>00342131</v>
      </c>
      <c r="B114" s="3" t="s">
        <v>215</v>
      </c>
      <c r="C114" s="3" t="s">
        <v>216</v>
      </c>
    </row>
    <row r="115" spans="1:3" ht="16.5">
      <c r="A115" s="3" t="str">
        <f>CONCATENATE("00342277","")</f>
        <v>00342277</v>
      </c>
      <c r="B115" s="3" t="s">
        <v>217</v>
      </c>
      <c r="C115" s="3" t="s">
        <v>218</v>
      </c>
    </row>
    <row r="116" spans="1:3" ht="33">
      <c r="A116" s="3" t="str">
        <f>CONCATENATE("00342641","")</f>
        <v>00342641</v>
      </c>
      <c r="B116" s="3" t="s">
        <v>219</v>
      </c>
      <c r="C116" s="3" t="s">
        <v>220</v>
      </c>
    </row>
    <row r="117" spans="1:3" ht="33">
      <c r="A117" s="3" t="str">
        <f>CONCATENATE("00342647","")</f>
        <v>00342647</v>
      </c>
      <c r="B117" s="3" t="s">
        <v>221</v>
      </c>
      <c r="C117" s="3" t="s">
        <v>222</v>
      </c>
    </row>
    <row r="118" spans="1:3" ht="33">
      <c r="A118" s="3" t="str">
        <f>CONCATENATE("00342698","")</f>
        <v>00342698</v>
      </c>
      <c r="B118" s="3" t="s">
        <v>223</v>
      </c>
      <c r="C118" s="3" t="s">
        <v>224</v>
      </c>
    </row>
    <row r="119" spans="1:3" ht="16.5">
      <c r="A119" s="3" t="str">
        <f>CONCATENATE("00342720","")</f>
        <v>00342720</v>
      </c>
      <c r="B119" s="3" t="s">
        <v>225</v>
      </c>
      <c r="C119" s="3" t="s">
        <v>226</v>
      </c>
    </row>
    <row r="120" spans="1:3" ht="33">
      <c r="A120" s="3" t="str">
        <f>CONCATENATE("00342725","")</f>
        <v>00342725</v>
      </c>
      <c r="B120" s="3" t="s">
        <v>227</v>
      </c>
      <c r="C120" s="3" t="s">
        <v>228</v>
      </c>
    </row>
    <row r="121" spans="1:3" ht="33">
      <c r="A121" s="3" t="str">
        <f>CONCATENATE("00342729","")</f>
        <v>00342729</v>
      </c>
      <c r="B121" s="3" t="s">
        <v>229</v>
      </c>
      <c r="C121" s="3" t="s">
        <v>230</v>
      </c>
    </row>
    <row r="122" spans="1:3" ht="33">
      <c r="A122" s="3" t="str">
        <f>CONCATENATE("00342874","")</f>
        <v>00342874</v>
      </c>
      <c r="B122" s="3" t="s">
        <v>231</v>
      </c>
      <c r="C122" s="3" t="s">
        <v>232</v>
      </c>
    </row>
    <row r="123" spans="1:3" ht="33">
      <c r="A123" s="3" t="str">
        <f>CONCATENATE("00342969","")</f>
        <v>00342969</v>
      </c>
      <c r="B123" s="3" t="s">
        <v>233</v>
      </c>
      <c r="C123" s="3" t="s">
        <v>234</v>
      </c>
    </row>
    <row r="124" spans="1:3" ht="33">
      <c r="A124" s="3" t="str">
        <f>CONCATENATE("00342970","")</f>
        <v>00342970</v>
      </c>
      <c r="B124" s="3" t="s">
        <v>235</v>
      </c>
      <c r="C124" s="3" t="s">
        <v>236</v>
      </c>
    </row>
    <row r="125" spans="1:3" ht="33">
      <c r="A125" s="3" t="str">
        <f>CONCATENATE("00342971","")</f>
        <v>00342971</v>
      </c>
      <c r="B125" s="3" t="s">
        <v>237</v>
      </c>
      <c r="C125" s="3" t="s">
        <v>236</v>
      </c>
    </row>
    <row r="126" spans="1:3" ht="33">
      <c r="A126" s="3" t="str">
        <f>CONCATENATE("00342979","")</f>
        <v>00342979</v>
      </c>
      <c r="B126" s="3" t="s">
        <v>238</v>
      </c>
      <c r="C126" s="3" t="s">
        <v>239</v>
      </c>
    </row>
    <row r="127" spans="1:3" ht="49.5">
      <c r="A127" s="3" t="str">
        <f>CONCATENATE("00343004","")</f>
        <v>00343004</v>
      </c>
      <c r="B127" s="3" t="s">
        <v>240</v>
      </c>
      <c r="C127" s="3" t="s">
        <v>241</v>
      </c>
    </row>
    <row r="128" spans="1:3" ht="33">
      <c r="A128" s="3" t="str">
        <f>CONCATENATE("00343005","")</f>
        <v>00343005</v>
      </c>
      <c r="B128" s="3" t="s">
        <v>242</v>
      </c>
      <c r="C128" s="3" t="s">
        <v>243</v>
      </c>
    </row>
    <row r="129" spans="1:3" ht="33">
      <c r="A129" s="3" t="str">
        <f>CONCATENATE("00343008","")</f>
        <v>00343008</v>
      </c>
      <c r="B129" s="3" t="s">
        <v>244</v>
      </c>
      <c r="C129" s="3" t="s">
        <v>245</v>
      </c>
    </row>
    <row r="130" spans="1:3" ht="33">
      <c r="A130" s="3" t="str">
        <f>CONCATENATE("00343037","")</f>
        <v>00343037</v>
      </c>
      <c r="B130" s="3" t="s">
        <v>246</v>
      </c>
      <c r="C130" s="3" t="s">
        <v>247</v>
      </c>
    </row>
    <row r="131" spans="1:3" ht="16.5">
      <c r="A131" s="3" t="str">
        <f>CONCATENATE("00343046","")</f>
        <v>00343046</v>
      </c>
      <c r="B131" s="3" t="s">
        <v>248</v>
      </c>
      <c r="C131" s="3" t="s">
        <v>249</v>
      </c>
    </row>
    <row r="132" spans="1:3" ht="16.5">
      <c r="A132" s="3" t="str">
        <f>CONCATENATE("00343047","")</f>
        <v>00343047</v>
      </c>
      <c r="B132" s="3" t="s">
        <v>522</v>
      </c>
      <c r="C132" s="3" t="s">
        <v>250</v>
      </c>
    </row>
    <row r="133" spans="1:3" ht="33">
      <c r="A133" s="3" t="str">
        <f>CONCATENATE("00343078","")</f>
        <v>00343078</v>
      </c>
      <c r="B133" s="3" t="s">
        <v>528</v>
      </c>
      <c r="C133" s="3" t="s">
        <v>251</v>
      </c>
    </row>
    <row r="134" spans="1:3" ht="33">
      <c r="A134" s="3" t="str">
        <f>CONCATENATE("00343110","")</f>
        <v>00343110</v>
      </c>
      <c r="B134" s="3" t="s">
        <v>252</v>
      </c>
      <c r="C134" s="3" t="s">
        <v>253</v>
      </c>
    </row>
    <row r="135" spans="1:3" ht="33">
      <c r="A135" s="3" t="str">
        <f>CONCATENATE("00343172","")</f>
        <v>00343172</v>
      </c>
      <c r="B135" s="3" t="s">
        <v>254</v>
      </c>
      <c r="C135" s="3" t="s">
        <v>255</v>
      </c>
    </row>
    <row r="136" spans="1:3" ht="33">
      <c r="A136" s="3" t="str">
        <f>CONCATENATE("00343267","")</f>
        <v>00343267</v>
      </c>
      <c r="B136" s="3" t="s">
        <v>256</v>
      </c>
      <c r="C136" s="3" t="s">
        <v>257</v>
      </c>
    </row>
    <row r="137" spans="1:3" ht="33">
      <c r="A137" s="3" t="str">
        <f>CONCATENATE("00343310","")</f>
        <v>00343310</v>
      </c>
      <c r="B137" s="3" t="s">
        <v>258</v>
      </c>
      <c r="C137" s="3" t="s">
        <v>51</v>
      </c>
    </row>
    <row r="138" spans="1:3" ht="33">
      <c r="A138" s="3" t="str">
        <f>CONCATENATE("00343317","")</f>
        <v>00343317</v>
      </c>
      <c r="B138" s="3" t="s">
        <v>521</v>
      </c>
      <c r="C138" s="3" t="s">
        <v>259</v>
      </c>
    </row>
    <row r="139" spans="1:3" ht="16.5">
      <c r="A139" s="3" t="str">
        <f>CONCATENATE("00343318","")</f>
        <v>00343318</v>
      </c>
      <c r="B139" s="3" t="s">
        <v>260</v>
      </c>
      <c r="C139" s="3" t="s">
        <v>261</v>
      </c>
    </row>
    <row r="140" spans="1:3" ht="33">
      <c r="A140" s="3" t="str">
        <f>CONCATENATE("00343482","")</f>
        <v>00343482</v>
      </c>
      <c r="B140" s="3" t="s">
        <v>262</v>
      </c>
      <c r="C140" s="3" t="s">
        <v>263</v>
      </c>
    </row>
    <row r="141" spans="1:3" ht="33">
      <c r="A141" s="3" t="str">
        <f>CONCATENATE("00343676","")</f>
        <v>00343676</v>
      </c>
      <c r="B141" s="3" t="s">
        <v>264</v>
      </c>
      <c r="C141" s="3" t="s">
        <v>265</v>
      </c>
    </row>
    <row r="142" spans="1:3" ht="33">
      <c r="A142" s="3" t="str">
        <f>CONCATENATE("00343677","")</f>
        <v>00343677</v>
      </c>
      <c r="B142" s="3" t="s">
        <v>264</v>
      </c>
      <c r="C142" s="3" t="s">
        <v>266</v>
      </c>
    </row>
    <row r="143" spans="1:3" ht="33">
      <c r="A143" s="3" t="str">
        <f>CONCATENATE("00343678","")</f>
        <v>00343678</v>
      </c>
      <c r="B143" s="3" t="s">
        <v>264</v>
      </c>
      <c r="C143" s="3" t="s">
        <v>267</v>
      </c>
    </row>
    <row r="144" spans="1:3" ht="33">
      <c r="A144" s="3" t="str">
        <f>CONCATENATE("00344172","")</f>
        <v>00344172</v>
      </c>
      <c r="B144" s="3" t="s">
        <v>268</v>
      </c>
      <c r="C144" s="3" t="s">
        <v>269</v>
      </c>
    </row>
    <row r="145" spans="1:3" ht="33">
      <c r="A145" s="3" t="str">
        <f>CONCATENATE("00344195","")</f>
        <v>00344195</v>
      </c>
      <c r="B145" s="3" t="s">
        <v>270</v>
      </c>
      <c r="C145" s="3" t="s">
        <v>271</v>
      </c>
    </row>
    <row r="146" spans="1:3" ht="33">
      <c r="A146" s="3" t="str">
        <f>CONCATENATE("00344201","")</f>
        <v>00344201</v>
      </c>
      <c r="B146" s="3" t="s">
        <v>272</v>
      </c>
      <c r="C146" s="3" t="s">
        <v>273</v>
      </c>
    </row>
    <row r="147" spans="1:3" ht="33">
      <c r="A147" s="3" t="str">
        <f>CONCATENATE("00344512","")</f>
        <v>00344512</v>
      </c>
      <c r="B147" s="3" t="s">
        <v>274</v>
      </c>
      <c r="C147" s="3" t="s">
        <v>275</v>
      </c>
    </row>
    <row r="148" spans="1:3" ht="33">
      <c r="A148" s="3" t="str">
        <f>CONCATENATE("00344513","")</f>
        <v>00344513</v>
      </c>
      <c r="B148" s="3" t="s">
        <v>276</v>
      </c>
      <c r="C148" s="3" t="s">
        <v>277</v>
      </c>
    </row>
    <row r="149" spans="1:3" ht="33">
      <c r="A149" s="3" t="str">
        <f>CONCATENATE("00344536","")</f>
        <v>00344536</v>
      </c>
      <c r="B149" s="3" t="s">
        <v>278</v>
      </c>
      <c r="C149" s="3" t="s">
        <v>79</v>
      </c>
    </row>
    <row r="150" spans="1:3" ht="33">
      <c r="A150" s="3" t="str">
        <f>CONCATENATE("00344609","")</f>
        <v>00344609</v>
      </c>
      <c r="B150" s="3" t="s">
        <v>279</v>
      </c>
      <c r="C150" s="3" t="s">
        <v>280</v>
      </c>
    </row>
    <row r="151" spans="1:3" ht="33">
      <c r="A151" s="3" t="str">
        <f>CONCATENATE("00344864","")</f>
        <v>00344864</v>
      </c>
      <c r="B151" s="3" t="s">
        <v>281</v>
      </c>
      <c r="C151" s="3" t="s">
        <v>282</v>
      </c>
    </row>
    <row r="152" spans="1:3" ht="33">
      <c r="A152" s="3" t="str">
        <f>CONCATENATE("00344865","")</f>
        <v>00344865</v>
      </c>
      <c r="B152" s="3" t="s">
        <v>281</v>
      </c>
      <c r="C152" s="3" t="s">
        <v>283</v>
      </c>
    </row>
    <row r="153" spans="1:3" ht="33">
      <c r="A153" s="3" t="str">
        <f>CONCATENATE("00344866","")</f>
        <v>00344866</v>
      </c>
      <c r="B153" s="3" t="s">
        <v>281</v>
      </c>
      <c r="C153" s="3" t="s">
        <v>284</v>
      </c>
    </row>
    <row r="154" spans="1:3" ht="33">
      <c r="A154" s="3" t="str">
        <f>CONCATENATE("00344867","")</f>
        <v>00344867</v>
      </c>
      <c r="B154" s="3" t="s">
        <v>281</v>
      </c>
      <c r="C154" s="3" t="s">
        <v>285</v>
      </c>
    </row>
    <row r="155" spans="1:3" ht="33">
      <c r="A155" s="3" t="str">
        <f>CONCATENATE("00344868","")</f>
        <v>00344868</v>
      </c>
      <c r="B155" s="3" t="s">
        <v>281</v>
      </c>
      <c r="C155" s="3" t="s">
        <v>286</v>
      </c>
    </row>
    <row r="156" spans="1:3" ht="33">
      <c r="A156" s="3" t="str">
        <f>CONCATENATE("00344869","")</f>
        <v>00344869</v>
      </c>
      <c r="B156" s="3" t="s">
        <v>281</v>
      </c>
      <c r="C156" s="3" t="s">
        <v>287</v>
      </c>
    </row>
    <row r="157" spans="1:3" ht="33">
      <c r="A157" s="3" t="str">
        <f>CONCATENATE("00344870","")</f>
        <v>00344870</v>
      </c>
      <c r="B157" s="3" t="s">
        <v>281</v>
      </c>
      <c r="C157" s="3" t="s">
        <v>288</v>
      </c>
    </row>
    <row r="158" spans="1:3" ht="33">
      <c r="A158" s="3" t="str">
        <f>CONCATENATE("00344871","")</f>
        <v>00344871</v>
      </c>
      <c r="B158" s="3" t="s">
        <v>281</v>
      </c>
      <c r="C158" s="3" t="s">
        <v>289</v>
      </c>
    </row>
    <row r="159" spans="1:3" ht="33">
      <c r="A159" s="3" t="str">
        <f>CONCATENATE("00344872","")</f>
        <v>00344872</v>
      </c>
      <c r="B159" s="3" t="s">
        <v>281</v>
      </c>
      <c r="C159" s="3" t="s">
        <v>290</v>
      </c>
    </row>
    <row r="160" spans="1:3" ht="33">
      <c r="A160" s="3" t="str">
        <f>CONCATENATE("00344873","")</f>
        <v>00344873</v>
      </c>
      <c r="B160" s="3" t="s">
        <v>281</v>
      </c>
      <c r="C160" s="3" t="s">
        <v>291</v>
      </c>
    </row>
    <row r="161" spans="1:3" ht="16.5">
      <c r="A161" s="3" t="str">
        <f>CONCATENATE("00344893","")</f>
        <v>00344893</v>
      </c>
      <c r="B161" s="3" t="s">
        <v>292</v>
      </c>
      <c r="C161" s="3" t="s">
        <v>293</v>
      </c>
    </row>
    <row r="162" spans="1:3" ht="16.5">
      <c r="A162" s="3" t="str">
        <f>CONCATENATE("00344894","")</f>
        <v>00344894</v>
      </c>
      <c r="B162" s="3" t="s">
        <v>292</v>
      </c>
      <c r="C162" s="3" t="s">
        <v>294</v>
      </c>
    </row>
    <row r="163" spans="1:3" ht="16.5">
      <c r="A163" s="3" t="str">
        <f>CONCATENATE("00344895","")</f>
        <v>00344895</v>
      </c>
      <c r="B163" s="3" t="s">
        <v>292</v>
      </c>
      <c r="C163" s="3" t="s">
        <v>295</v>
      </c>
    </row>
    <row r="164" spans="1:3" ht="16.5">
      <c r="A164" s="3" t="str">
        <f>CONCATENATE("00344896","")</f>
        <v>00344896</v>
      </c>
      <c r="B164" s="3" t="s">
        <v>292</v>
      </c>
      <c r="C164" s="3" t="s">
        <v>296</v>
      </c>
    </row>
    <row r="165" spans="1:3" ht="16.5">
      <c r="A165" s="3" t="str">
        <f>CONCATENATE("00344897","")</f>
        <v>00344897</v>
      </c>
      <c r="B165" s="3" t="s">
        <v>292</v>
      </c>
      <c r="C165" s="3" t="s">
        <v>297</v>
      </c>
    </row>
    <row r="166" spans="1:3" ht="16.5">
      <c r="A166" s="3" t="str">
        <f>CONCATENATE("00344898","")</f>
        <v>00344898</v>
      </c>
      <c r="B166" s="3" t="s">
        <v>292</v>
      </c>
      <c r="C166" s="3" t="s">
        <v>298</v>
      </c>
    </row>
    <row r="167" spans="1:3" ht="16.5">
      <c r="A167" s="3" t="str">
        <f>CONCATENATE("00344899","")</f>
        <v>00344899</v>
      </c>
      <c r="B167" s="3" t="s">
        <v>292</v>
      </c>
      <c r="C167" s="3" t="s">
        <v>299</v>
      </c>
    </row>
    <row r="168" spans="1:3" ht="16.5">
      <c r="A168" s="3" t="str">
        <f>CONCATENATE("00344900","")</f>
        <v>00344900</v>
      </c>
      <c r="B168" s="3" t="s">
        <v>292</v>
      </c>
      <c r="C168" s="3" t="s">
        <v>300</v>
      </c>
    </row>
    <row r="169" spans="1:3" ht="33">
      <c r="A169" s="3" t="str">
        <f>CONCATENATE("00344962","")</f>
        <v>00344962</v>
      </c>
      <c r="B169" s="3" t="s">
        <v>301</v>
      </c>
      <c r="C169" s="3" t="s">
        <v>302</v>
      </c>
    </row>
    <row r="170" spans="1:3" ht="16.5">
      <c r="A170" s="3" t="str">
        <f>CONCATENATE("00344965","")</f>
        <v>00344965</v>
      </c>
      <c r="B170" s="3" t="s">
        <v>303</v>
      </c>
      <c r="C170" s="3" t="s">
        <v>304</v>
      </c>
    </row>
    <row r="171" spans="1:3" ht="33">
      <c r="A171" s="3" t="str">
        <f>CONCATENATE("00345021","")</f>
        <v>00345021</v>
      </c>
      <c r="B171" s="3" t="s">
        <v>305</v>
      </c>
      <c r="C171" s="3" t="s">
        <v>306</v>
      </c>
    </row>
    <row r="172" spans="1:3" ht="16.5">
      <c r="A172" s="3" t="str">
        <f>CONCATENATE("00345115","")</f>
        <v>00345115</v>
      </c>
      <c r="B172" s="3" t="s">
        <v>307</v>
      </c>
      <c r="C172" s="3" t="s">
        <v>308</v>
      </c>
    </row>
    <row r="173" spans="1:3" ht="33">
      <c r="A173" s="3" t="str">
        <f>CONCATENATE("00345116","")</f>
        <v>00345116</v>
      </c>
      <c r="B173" s="3" t="s">
        <v>309</v>
      </c>
      <c r="C173" s="3" t="s">
        <v>310</v>
      </c>
    </row>
    <row r="174" spans="1:3" ht="33">
      <c r="A174" s="3" t="str">
        <f>CONCATENATE("00345117","")</f>
        <v>00345117</v>
      </c>
      <c r="B174" s="3" t="s">
        <v>311</v>
      </c>
      <c r="C174" s="3" t="s">
        <v>312</v>
      </c>
    </row>
    <row r="175" spans="1:3" ht="33">
      <c r="A175" s="3" t="str">
        <f>CONCATENATE("00345119","")</f>
        <v>00345119</v>
      </c>
      <c r="B175" s="3" t="s">
        <v>313</v>
      </c>
      <c r="C175" s="3" t="s">
        <v>314</v>
      </c>
    </row>
    <row r="176" spans="1:3" ht="33">
      <c r="A176" s="3" t="str">
        <f>CONCATENATE("00345123","")</f>
        <v>00345123</v>
      </c>
      <c r="B176" s="3" t="s">
        <v>526</v>
      </c>
      <c r="C176" s="3" t="s">
        <v>315</v>
      </c>
    </row>
    <row r="177" spans="1:3" ht="33">
      <c r="A177" s="3" t="str">
        <f>CONCATENATE("00345157","")</f>
        <v>00345157</v>
      </c>
      <c r="B177" s="3" t="s">
        <v>316</v>
      </c>
      <c r="C177" s="3" t="s">
        <v>317</v>
      </c>
    </row>
    <row r="178" spans="1:3" ht="33">
      <c r="A178" s="3" t="str">
        <f>CONCATENATE("00345158","")</f>
        <v>00345158</v>
      </c>
      <c r="B178" s="3" t="s">
        <v>316</v>
      </c>
      <c r="C178" s="3" t="s">
        <v>318</v>
      </c>
    </row>
    <row r="179" spans="1:3" ht="33">
      <c r="A179" s="3" t="str">
        <f>CONCATENATE("00345159","")</f>
        <v>00345159</v>
      </c>
      <c r="B179" s="3" t="s">
        <v>319</v>
      </c>
      <c r="C179" s="3" t="s">
        <v>320</v>
      </c>
    </row>
    <row r="180" spans="1:3" ht="33">
      <c r="A180" s="3" t="str">
        <f>CONCATENATE("00345165","")</f>
        <v>00345165</v>
      </c>
      <c r="B180" s="3" t="s">
        <v>321</v>
      </c>
      <c r="C180" s="3" t="s">
        <v>322</v>
      </c>
    </row>
    <row r="181" spans="1:3" ht="33">
      <c r="A181" s="3" t="str">
        <f>CONCATENATE("00345166","")</f>
        <v>00345166</v>
      </c>
      <c r="B181" s="3" t="s">
        <v>323</v>
      </c>
      <c r="C181" s="3" t="s">
        <v>324</v>
      </c>
    </row>
    <row r="182" spans="1:3" ht="33">
      <c r="A182" s="3" t="str">
        <f>CONCATENATE("00345178","")</f>
        <v>00345178</v>
      </c>
      <c r="B182" s="3" t="s">
        <v>325</v>
      </c>
      <c r="C182" s="3" t="s">
        <v>326</v>
      </c>
    </row>
    <row r="183" spans="1:3" ht="33">
      <c r="A183" s="3" t="str">
        <f>CONCATENATE("00345186","")</f>
        <v>00345186</v>
      </c>
      <c r="B183" s="3" t="s">
        <v>327</v>
      </c>
      <c r="C183" s="3" t="s">
        <v>328</v>
      </c>
    </row>
    <row r="184" spans="1:3" ht="33">
      <c r="A184" s="3" t="str">
        <f>CONCATENATE("00345218","")</f>
        <v>00345218</v>
      </c>
      <c r="B184" s="3" t="s">
        <v>329</v>
      </c>
      <c r="C184" s="3" t="s">
        <v>330</v>
      </c>
    </row>
    <row r="185" spans="1:3" ht="33">
      <c r="A185" s="3" t="str">
        <f>CONCATENATE("00345219","")</f>
        <v>00345219</v>
      </c>
      <c r="B185" s="3" t="s">
        <v>331</v>
      </c>
      <c r="C185" s="3" t="s">
        <v>332</v>
      </c>
    </row>
    <row r="186" spans="1:3" ht="33">
      <c r="A186" s="3" t="str">
        <f>CONCATENATE("00345283","")</f>
        <v>00345283</v>
      </c>
      <c r="B186" s="3" t="s">
        <v>333</v>
      </c>
      <c r="C186" s="3" t="s">
        <v>334</v>
      </c>
    </row>
    <row r="187" spans="1:3" ht="33">
      <c r="A187" s="3" t="str">
        <f>CONCATENATE("00345302","")</f>
        <v>00345302</v>
      </c>
      <c r="B187" s="3" t="s">
        <v>335</v>
      </c>
      <c r="C187" s="3" t="s">
        <v>336</v>
      </c>
    </row>
    <row r="188" spans="1:3" ht="33">
      <c r="A188" s="3" t="str">
        <f>CONCATENATE("00345369","")</f>
        <v>00345369</v>
      </c>
      <c r="B188" s="3" t="s">
        <v>337</v>
      </c>
      <c r="C188" s="3" t="s">
        <v>338</v>
      </c>
    </row>
    <row r="189" spans="1:3" ht="33">
      <c r="A189" s="3" t="str">
        <f>CONCATENATE("00345451","")</f>
        <v>00345451</v>
      </c>
      <c r="B189" s="3" t="s">
        <v>339</v>
      </c>
      <c r="C189" s="3" t="s">
        <v>340</v>
      </c>
    </row>
    <row r="190" spans="1:3" ht="16.5">
      <c r="A190" s="3" t="str">
        <f>CONCATENATE("00345488","")</f>
        <v>00345488</v>
      </c>
      <c r="B190" s="3" t="s">
        <v>341</v>
      </c>
      <c r="C190" s="3" t="s">
        <v>140</v>
      </c>
    </row>
    <row r="191" spans="1:3" ht="16.5">
      <c r="A191" s="3" t="str">
        <f>CONCATENATE("00345504","")</f>
        <v>00345504</v>
      </c>
      <c r="B191" s="3" t="s">
        <v>342</v>
      </c>
      <c r="C191" s="3" t="s">
        <v>343</v>
      </c>
    </row>
    <row r="192" spans="1:3" ht="16.5">
      <c r="A192" s="3" t="str">
        <f>CONCATENATE("00345508","")</f>
        <v>00345508</v>
      </c>
      <c r="B192" s="3" t="s">
        <v>344</v>
      </c>
      <c r="C192" s="3" t="s">
        <v>345</v>
      </c>
    </row>
    <row r="193" spans="1:3" ht="33">
      <c r="A193" s="3" t="str">
        <f>CONCATENATE("00345517","")</f>
        <v>00345517</v>
      </c>
      <c r="B193" s="3" t="s">
        <v>346</v>
      </c>
      <c r="C193" s="3" t="s">
        <v>347</v>
      </c>
    </row>
    <row r="194" spans="1:3" ht="16.5">
      <c r="A194" s="3" t="str">
        <f>CONCATENATE("00345562","")</f>
        <v>00345562</v>
      </c>
      <c r="B194" s="3" t="s">
        <v>348</v>
      </c>
      <c r="C194" s="3" t="s">
        <v>349</v>
      </c>
    </row>
    <row r="195" spans="1:3" ht="16.5">
      <c r="A195" s="3" t="str">
        <f>CONCATENATE("00345563","")</f>
        <v>00345563</v>
      </c>
      <c r="B195" s="3" t="s">
        <v>348</v>
      </c>
      <c r="C195" s="3" t="s">
        <v>350</v>
      </c>
    </row>
    <row r="196" spans="1:3" ht="16.5">
      <c r="A196" s="3" t="str">
        <f>CONCATENATE("00345719","")</f>
        <v>00345719</v>
      </c>
      <c r="B196" s="3" t="s">
        <v>351</v>
      </c>
      <c r="C196" s="3" t="s">
        <v>352</v>
      </c>
    </row>
    <row r="197" spans="1:3" ht="16.5">
      <c r="A197" s="3" t="str">
        <f>CONCATENATE("00345864","")</f>
        <v>00345864</v>
      </c>
      <c r="B197" s="3" t="s">
        <v>353</v>
      </c>
      <c r="C197" s="3" t="s">
        <v>354</v>
      </c>
    </row>
    <row r="198" spans="1:3" ht="33">
      <c r="A198" s="3" t="str">
        <f>CONCATENATE("00345885","")</f>
        <v>00345885</v>
      </c>
      <c r="B198" s="3" t="s">
        <v>355</v>
      </c>
      <c r="C198" s="3" t="s">
        <v>356</v>
      </c>
    </row>
    <row r="199" spans="1:3" ht="16.5">
      <c r="A199" s="3" t="str">
        <f>CONCATENATE("00346257","")</f>
        <v>00346257</v>
      </c>
      <c r="B199" s="3" t="s">
        <v>357</v>
      </c>
      <c r="C199" s="3" t="s">
        <v>358</v>
      </c>
    </row>
    <row r="200" spans="1:3" ht="33">
      <c r="A200" s="3" t="str">
        <f>CONCATENATE("00346259","")</f>
        <v>00346259</v>
      </c>
      <c r="B200" s="3" t="s">
        <v>359</v>
      </c>
      <c r="C200" s="3" t="s">
        <v>360</v>
      </c>
    </row>
    <row r="201" spans="1:3" ht="33">
      <c r="A201" s="3" t="str">
        <f>CONCATENATE("00346273","")</f>
        <v>00346273</v>
      </c>
      <c r="B201" s="3" t="s">
        <v>361</v>
      </c>
      <c r="C201" s="3" t="s">
        <v>362</v>
      </c>
    </row>
    <row r="202" spans="1:3" ht="33">
      <c r="A202" s="3" t="str">
        <f>CONCATENATE("00346527","")</f>
        <v>00346527</v>
      </c>
      <c r="B202" s="3" t="s">
        <v>363</v>
      </c>
      <c r="C202" s="3" t="s">
        <v>364</v>
      </c>
    </row>
    <row r="203" spans="1:3" ht="16.5">
      <c r="A203" s="3" t="str">
        <f>CONCATENATE("00346586","")</f>
        <v>00346586</v>
      </c>
      <c r="B203" s="3" t="s">
        <v>365</v>
      </c>
      <c r="C203" s="3" t="s">
        <v>366</v>
      </c>
    </row>
    <row r="204" spans="1:3" ht="33">
      <c r="A204" s="3" t="str">
        <f>CONCATENATE("00346596","")</f>
        <v>00346596</v>
      </c>
      <c r="B204" s="3" t="s">
        <v>367</v>
      </c>
      <c r="C204" s="3" t="s">
        <v>368</v>
      </c>
    </row>
    <row r="205" spans="1:3" ht="16.5">
      <c r="A205" s="3" t="str">
        <f>CONCATENATE("00346598","")</f>
        <v>00346598</v>
      </c>
      <c r="B205" s="3" t="s">
        <v>369</v>
      </c>
      <c r="C205" s="3" t="s">
        <v>370</v>
      </c>
    </row>
    <row r="206" spans="1:3" ht="33">
      <c r="A206" s="3" t="str">
        <f>CONCATENATE("00346740","")</f>
        <v>00346740</v>
      </c>
      <c r="B206" s="3" t="s">
        <v>371</v>
      </c>
      <c r="C206" s="3" t="s">
        <v>372</v>
      </c>
    </row>
    <row r="207" spans="1:3" ht="33">
      <c r="A207" s="3" t="str">
        <f>CONCATENATE("00346787","")</f>
        <v>00346787</v>
      </c>
      <c r="B207" s="3" t="s">
        <v>373</v>
      </c>
      <c r="C207" s="3" t="s">
        <v>374</v>
      </c>
    </row>
    <row r="208" spans="1:3" ht="33">
      <c r="A208" s="3" t="str">
        <f>CONCATENATE("00346801","")</f>
        <v>00346801</v>
      </c>
      <c r="B208" s="3" t="s">
        <v>375</v>
      </c>
      <c r="C208" s="3" t="s">
        <v>376</v>
      </c>
    </row>
    <row r="209" spans="1:3" ht="33">
      <c r="A209" s="3" t="str">
        <f>CONCATENATE("00346802","")</f>
        <v>00346802</v>
      </c>
      <c r="B209" s="3" t="s">
        <v>377</v>
      </c>
      <c r="C209" s="3" t="s">
        <v>378</v>
      </c>
    </row>
    <row r="210" spans="1:3" ht="16.5">
      <c r="A210" s="3" t="str">
        <f>CONCATENATE("00346834","")</f>
        <v>00346834</v>
      </c>
      <c r="B210" s="3" t="s">
        <v>523</v>
      </c>
      <c r="C210" s="3" t="s">
        <v>379</v>
      </c>
    </row>
    <row r="211" spans="1:3" ht="16.5">
      <c r="A211" s="3" t="str">
        <f>CONCATENATE("00346845","")</f>
        <v>00346845</v>
      </c>
      <c r="B211" s="3" t="s">
        <v>527</v>
      </c>
      <c r="C211" s="3" t="s">
        <v>380</v>
      </c>
    </row>
    <row r="212" spans="1:3" ht="16.5">
      <c r="A212" s="3" t="str">
        <f>CONCATENATE("00346857","")</f>
        <v>00346857</v>
      </c>
      <c r="B212" s="3" t="s">
        <v>381</v>
      </c>
      <c r="C212" s="3" t="s">
        <v>382</v>
      </c>
    </row>
    <row r="213" spans="1:3" ht="16.5">
      <c r="A213" s="3" t="str">
        <f>CONCATENATE("00346858","")</f>
        <v>00346858</v>
      </c>
      <c r="B213" s="3" t="s">
        <v>383</v>
      </c>
      <c r="C213" s="3" t="s">
        <v>384</v>
      </c>
    </row>
    <row r="214" spans="1:3" ht="16.5">
      <c r="A214" s="3" t="str">
        <f>CONCATENATE("00346997","")</f>
        <v>00346997</v>
      </c>
      <c r="B214" s="3" t="s">
        <v>385</v>
      </c>
      <c r="C214" s="3" t="s">
        <v>386</v>
      </c>
    </row>
    <row r="215" spans="1:3" ht="33">
      <c r="A215" s="3" t="str">
        <f>CONCATENATE("00347134","")</f>
        <v>00347134</v>
      </c>
      <c r="B215" s="3" t="s">
        <v>387</v>
      </c>
      <c r="C215" s="3" t="s">
        <v>388</v>
      </c>
    </row>
    <row r="216" spans="1:3" ht="33">
      <c r="A216" s="3" t="str">
        <f>CONCATENATE("00347188","")</f>
        <v>00347188</v>
      </c>
      <c r="B216" s="3" t="s">
        <v>389</v>
      </c>
      <c r="C216" s="3" t="s">
        <v>390</v>
      </c>
    </row>
    <row r="217" spans="1:3" ht="16.5">
      <c r="A217" s="3" t="str">
        <f>CONCATENATE("00347293","")</f>
        <v>00347293</v>
      </c>
      <c r="B217" s="3" t="s">
        <v>519</v>
      </c>
      <c r="C217" s="3" t="s">
        <v>391</v>
      </c>
    </row>
    <row r="218" spans="1:3" ht="16.5">
      <c r="A218" s="3" t="str">
        <f>CONCATENATE("00347295","")</f>
        <v>00347295</v>
      </c>
      <c r="B218" s="3" t="s">
        <v>392</v>
      </c>
      <c r="C218" s="3" t="s">
        <v>393</v>
      </c>
    </row>
    <row r="219" spans="1:3" ht="16.5">
      <c r="A219" s="3" t="str">
        <f>CONCATENATE("00347307","")</f>
        <v>00347307</v>
      </c>
      <c r="B219" s="3" t="s">
        <v>394</v>
      </c>
      <c r="C219" s="3" t="s">
        <v>395</v>
      </c>
    </row>
    <row r="220" spans="1:3" ht="33">
      <c r="A220" s="3" t="str">
        <f>CONCATENATE("00347593","")</f>
        <v>00347593</v>
      </c>
      <c r="B220" s="3" t="s">
        <v>396</v>
      </c>
      <c r="C220" s="3" t="s">
        <v>397</v>
      </c>
    </row>
    <row r="221" spans="1:3" ht="33">
      <c r="A221" s="3" t="str">
        <f>CONCATENATE("00347594","")</f>
        <v>00347594</v>
      </c>
      <c r="B221" s="3" t="s">
        <v>396</v>
      </c>
      <c r="C221" s="3" t="s">
        <v>398</v>
      </c>
    </row>
    <row r="222" spans="1:3" ht="33">
      <c r="A222" s="3" t="str">
        <f>CONCATENATE("00347599","")</f>
        <v>00347599</v>
      </c>
      <c r="B222" s="3" t="s">
        <v>399</v>
      </c>
      <c r="C222" s="3" t="s">
        <v>400</v>
      </c>
    </row>
    <row r="223" spans="1:3" ht="33">
      <c r="A223" s="3" t="str">
        <f>CONCATENATE("00347600","")</f>
        <v>00347600</v>
      </c>
      <c r="B223" s="3" t="s">
        <v>399</v>
      </c>
      <c r="C223" s="3" t="s">
        <v>401</v>
      </c>
    </row>
    <row r="224" spans="1:3" ht="16.5">
      <c r="A224" s="3" t="str">
        <f>CONCATENATE("00348607","")</f>
        <v>00348607</v>
      </c>
      <c r="B224" s="3" t="s">
        <v>402</v>
      </c>
      <c r="C224" s="3" t="s">
        <v>403</v>
      </c>
    </row>
    <row r="225" spans="1:3" ht="33">
      <c r="A225" s="3" t="str">
        <f>CONCATENATE("00348608","")</f>
        <v>00348608</v>
      </c>
      <c r="B225" s="3" t="s">
        <v>404</v>
      </c>
      <c r="C225" s="3" t="s">
        <v>403</v>
      </c>
    </row>
    <row r="226" spans="1:3" ht="16.5">
      <c r="A226" s="3" t="str">
        <f>CONCATENATE("00348609","")</f>
        <v>00348609</v>
      </c>
      <c r="B226" s="3" t="s">
        <v>405</v>
      </c>
      <c r="C226" s="3" t="s">
        <v>403</v>
      </c>
    </row>
    <row r="227" spans="1:3" ht="16.5">
      <c r="A227" s="3" t="str">
        <f>CONCATENATE("00348610","")</f>
        <v>00348610</v>
      </c>
      <c r="B227" s="3" t="s">
        <v>406</v>
      </c>
      <c r="C227" s="3" t="s">
        <v>403</v>
      </c>
    </row>
    <row r="228" spans="1:3" ht="16.5">
      <c r="A228" s="3" t="str">
        <f>CONCATENATE("00348611","")</f>
        <v>00348611</v>
      </c>
      <c r="B228" s="3" t="s">
        <v>407</v>
      </c>
      <c r="C228" s="3" t="s">
        <v>403</v>
      </c>
    </row>
    <row r="229" spans="1:3" ht="16.5">
      <c r="A229" s="3" t="str">
        <f>CONCATENATE("00348612","")</f>
        <v>00348612</v>
      </c>
      <c r="B229" s="3" t="s">
        <v>408</v>
      </c>
      <c r="C229" s="3" t="s">
        <v>403</v>
      </c>
    </row>
    <row r="230" spans="1:3" ht="33">
      <c r="A230" s="3" t="str">
        <f>CONCATENATE("00348613","")</f>
        <v>00348613</v>
      </c>
      <c r="B230" s="3" t="s">
        <v>409</v>
      </c>
      <c r="C230" s="3" t="s">
        <v>403</v>
      </c>
    </row>
    <row r="231" spans="1:3" ht="33">
      <c r="A231" s="3" t="str">
        <f>CONCATENATE("00348614","")</f>
        <v>00348614</v>
      </c>
      <c r="B231" s="3" t="s">
        <v>410</v>
      </c>
      <c r="C231" s="3" t="s">
        <v>403</v>
      </c>
    </row>
    <row r="232" spans="1:3" ht="16.5">
      <c r="A232" s="3" t="str">
        <f>CONCATENATE("00348615","")</f>
        <v>00348615</v>
      </c>
      <c r="B232" s="3" t="s">
        <v>411</v>
      </c>
      <c r="C232" s="3" t="s">
        <v>403</v>
      </c>
    </row>
    <row r="233" spans="1:3" ht="16.5">
      <c r="A233" s="3" t="str">
        <f>CONCATENATE("00348616","")</f>
        <v>00348616</v>
      </c>
      <c r="B233" s="3" t="s">
        <v>412</v>
      </c>
      <c r="C233" s="3" t="s">
        <v>403</v>
      </c>
    </row>
    <row r="234" spans="1:3" ht="16.5">
      <c r="A234" s="3" t="str">
        <f>CONCATENATE("00348617","")</f>
        <v>00348617</v>
      </c>
      <c r="B234" s="3" t="s">
        <v>413</v>
      </c>
      <c r="C234" s="3" t="s">
        <v>403</v>
      </c>
    </row>
    <row r="235" spans="1:3" ht="33">
      <c r="A235" s="3" t="str">
        <f>CONCATENATE("00348618","")</f>
        <v>00348618</v>
      </c>
      <c r="B235" s="3" t="s">
        <v>414</v>
      </c>
      <c r="C235" s="3" t="s">
        <v>403</v>
      </c>
    </row>
    <row r="236" spans="1:3" ht="33">
      <c r="A236" s="3" t="str">
        <f>CONCATENATE("00348635","")</f>
        <v>00348635</v>
      </c>
      <c r="B236" s="3" t="s">
        <v>415</v>
      </c>
      <c r="C236" s="3" t="s">
        <v>416</v>
      </c>
    </row>
    <row r="237" spans="1:3" ht="16.5">
      <c r="A237" s="3" t="str">
        <f>CONCATENATE("00348636","")</f>
        <v>00348636</v>
      </c>
      <c r="B237" s="3" t="s">
        <v>417</v>
      </c>
      <c r="C237" s="3" t="s">
        <v>416</v>
      </c>
    </row>
    <row r="238" spans="1:3" ht="33">
      <c r="A238" s="3" t="str">
        <f>CONCATENATE("00348637","")</f>
        <v>00348637</v>
      </c>
      <c r="B238" s="3" t="s">
        <v>418</v>
      </c>
      <c r="C238" s="3" t="s">
        <v>416</v>
      </c>
    </row>
    <row r="239" spans="1:3" ht="16.5">
      <c r="A239" s="3" t="str">
        <f>CONCATENATE("00348704","")</f>
        <v>00348704</v>
      </c>
      <c r="B239" s="3" t="s">
        <v>419</v>
      </c>
      <c r="C239" s="3" t="s">
        <v>420</v>
      </c>
    </row>
    <row r="240" spans="1:3" ht="16.5">
      <c r="A240" s="3" t="str">
        <f>CONCATENATE("00348705","")</f>
        <v>00348705</v>
      </c>
      <c r="B240" s="3" t="s">
        <v>421</v>
      </c>
      <c r="C240" s="3" t="s">
        <v>422</v>
      </c>
    </row>
    <row r="241" spans="1:3" ht="33">
      <c r="A241" s="3" t="str">
        <f>CONCATENATE("00348900","")</f>
        <v>00348900</v>
      </c>
      <c r="B241" s="3" t="s">
        <v>423</v>
      </c>
      <c r="C241" s="3" t="s">
        <v>424</v>
      </c>
    </row>
    <row r="242" spans="1:3" ht="33">
      <c r="A242" s="3" t="str">
        <f>CONCATENATE("00348945","")</f>
        <v>00348945</v>
      </c>
      <c r="B242" s="3" t="s">
        <v>425</v>
      </c>
      <c r="C242" s="3" t="s">
        <v>426</v>
      </c>
    </row>
    <row r="243" spans="1:3" ht="33">
      <c r="A243" s="3" t="str">
        <f>CONCATENATE("00349186","")</f>
        <v>00349186</v>
      </c>
      <c r="B243" s="3" t="s">
        <v>427</v>
      </c>
      <c r="C243" s="3" t="s">
        <v>428</v>
      </c>
    </row>
    <row r="244" spans="1:3" ht="33">
      <c r="A244" s="3" t="str">
        <f>CONCATENATE("00349196","")</f>
        <v>00349196</v>
      </c>
      <c r="B244" s="3" t="s">
        <v>429</v>
      </c>
      <c r="C244" s="3" t="s">
        <v>430</v>
      </c>
    </row>
    <row r="245" spans="1:3" ht="16.5">
      <c r="A245" s="3" t="str">
        <f>CONCATENATE("00349197","")</f>
        <v>00349197</v>
      </c>
      <c r="B245" s="3" t="s">
        <v>431</v>
      </c>
      <c r="C245" s="3" t="s">
        <v>432</v>
      </c>
    </row>
    <row r="246" spans="1:3" ht="33">
      <c r="A246" s="3" t="str">
        <f>CONCATENATE("00349199","")</f>
        <v>00349199</v>
      </c>
      <c r="B246" s="3" t="s">
        <v>433</v>
      </c>
      <c r="C246" s="3" t="s">
        <v>317</v>
      </c>
    </row>
    <row r="247" spans="1:3" ht="33">
      <c r="A247" s="3" t="str">
        <f>CONCATENATE("00349200","")</f>
        <v>00349200</v>
      </c>
      <c r="B247" s="3" t="s">
        <v>433</v>
      </c>
      <c r="C247" s="3" t="s">
        <v>318</v>
      </c>
    </row>
    <row r="248" spans="1:3" ht="33">
      <c r="A248" s="3" t="str">
        <f>CONCATENATE("00349202","")</f>
        <v>00349202</v>
      </c>
      <c r="B248" s="3" t="s">
        <v>434</v>
      </c>
      <c r="C248" s="3" t="s">
        <v>435</v>
      </c>
    </row>
    <row r="249" spans="1:3" ht="33">
      <c r="A249" s="3" t="str">
        <f>CONCATENATE("00349219","")</f>
        <v>00349219</v>
      </c>
      <c r="B249" s="3" t="s">
        <v>436</v>
      </c>
      <c r="C249" s="3" t="s">
        <v>437</v>
      </c>
    </row>
    <row r="250" spans="1:3" ht="33">
      <c r="A250" s="3" t="str">
        <f>CONCATENATE("00349228","")</f>
        <v>00349228</v>
      </c>
      <c r="B250" s="3" t="s">
        <v>438</v>
      </c>
      <c r="C250" s="3" t="s">
        <v>439</v>
      </c>
    </row>
    <row r="251" spans="1:3" ht="33">
      <c r="A251" s="3" t="str">
        <f>CONCATENATE("00349231","")</f>
        <v>00349231</v>
      </c>
      <c r="B251" s="3" t="s">
        <v>440</v>
      </c>
      <c r="C251" s="3" t="s">
        <v>441</v>
      </c>
    </row>
    <row r="252" spans="1:3" ht="33">
      <c r="A252" s="3" t="str">
        <f>CONCATENATE("00349247","")</f>
        <v>00349247</v>
      </c>
      <c r="B252" s="3" t="s">
        <v>442</v>
      </c>
      <c r="C252" s="3" t="s">
        <v>142</v>
      </c>
    </row>
    <row r="253" spans="1:3" ht="33">
      <c r="A253" s="3" t="str">
        <f>CONCATENATE("00349251","")</f>
        <v>00349251</v>
      </c>
      <c r="B253" s="3" t="s">
        <v>443</v>
      </c>
      <c r="C253" s="3" t="s">
        <v>444</v>
      </c>
    </row>
    <row r="254" spans="1:3" ht="16.5">
      <c r="A254" s="3" t="str">
        <f>CONCATENATE("00349277","")</f>
        <v>00349277</v>
      </c>
      <c r="B254" s="3" t="s">
        <v>445</v>
      </c>
      <c r="C254" s="3" t="s">
        <v>446</v>
      </c>
    </row>
    <row r="255" spans="1:3" ht="16.5">
      <c r="A255" s="3" t="str">
        <f>CONCATENATE("00349372","")</f>
        <v>00349372</v>
      </c>
      <c r="B255" s="3" t="s">
        <v>447</v>
      </c>
      <c r="C255" s="3" t="s">
        <v>448</v>
      </c>
    </row>
    <row r="256" spans="1:3" ht="33">
      <c r="A256" s="3" t="str">
        <f>CONCATENATE("00349384","")</f>
        <v>00349384</v>
      </c>
      <c r="B256" s="3" t="s">
        <v>449</v>
      </c>
      <c r="C256" s="3" t="s">
        <v>450</v>
      </c>
    </row>
    <row r="257" spans="1:3" ht="33">
      <c r="A257" s="3" t="str">
        <f>CONCATENATE("00349387","")</f>
        <v>00349387</v>
      </c>
      <c r="B257" s="3" t="s">
        <v>451</v>
      </c>
      <c r="C257" s="3" t="s">
        <v>452</v>
      </c>
    </row>
    <row r="258" spans="1:3" ht="33">
      <c r="A258" s="3" t="str">
        <f>CONCATENATE("00349388","")</f>
        <v>00349388</v>
      </c>
      <c r="B258" s="3" t="s">
        <v>453</v>
      </c>
      <c r="C258" s="3" t="s">
        <v>454</v>
      </c>
    </row>
    <row r="259" spans="1:3" ht="33">
      <c r="A259" s="3" t="str">
        <f>CONCATENATE("00349396","")</f>
        <v>00349396</v>
      </c>
      <c r="B259" s="3" t="s">
        <v>455</v>
      </c>
      <c r="C259" s="3" t="s">
        <v>456</v>
      </c>
    </row>
    <row r="260" spans="1:3" ht="33">
      <c r="A260" s="3" t="str">
        <f>CONCATENATE("00349404","")</f>
        <v>00349404</v>
      </c>
      <c r="B260" s="3" t="s">
        <v>457</v>
      </c>
      <c r="C260" s="3" t="s">
        <v>458</v>
      </c>
    </row>
    <row r="261" spans="1:3" ht="33">
      <c r="A261" s="3" t="str">
        <f>CONCATENATE("00349508","")</f>
        <v>00349508</v>
      </c>
      <c r="B261" s="3" t="s">
        <v>459</v>
      </c>
      <c r="C261" s="3" t="s">
        <v>460</v>
      </c>
    </row>
    <row r="262" spans="1:3" ht="33">
      <c r="A262" s="3" t="str">
        <f>CONCATENATE("00349528","")</f>
        <v>00349528</v>
      </c>
      <c r="B262" s="3" t="s">
        <v>461</v>
      </c>
      <c r="C262" s="3" t="s">
        <v>19</v>
      </c>
    </row>
    <row r="263" spans="1:3" ht="33">
      <c r="A263" s="3" t="str">
        <f>CONCATENATE("00349599","")</f>
        <v>00349599</v>
      </c>
      <c r="B263" s="3" t="s">
        <v>462</v>
      </c>
      <c r="C263" s="3" t="s">
        <v>463</v>
      </c>
    </row>
    <row r="264" spans="1:3" ht="16.5">
      <c r="A264" s="3" t="str">
        <f>CONCATENATE("00349615","")</f>
        <v>00349615</v>
      </c>
      <c r="B264" s="3" t="s">
        <v>464</v>
      </c>
      <c r="C264" s="3" t="s">
        <v>465</v>
      </c>
    </row>
    <row r="265" spans="1:3" ht="33">
      <c r="A265" s="3" t="str">
        <f>CONCATENATE("00349656","")</f>
        <v>00349656</v>
      </c>
      <c r="B265" s="3" t="s">
        <v>466</v>
      </c>
      <c r="C265" s="3" t="s">
        <v>467</v>
      </c>
    </row>
    <row r="266" spans="1:3" ht="33">
      <c r="A266" s="3" t="str">
        <f>CONCATENATE("00349657","")</f>
        <v>00349657</v>
      </c>
      <c r="B266" s="3" t="s">
        <v>468</v>
      </c>
      <c r="C266" s="3" t="s">
        <v>469</v>
      </c>
    </row>
    <row r="267" spans="1:3" ht="49.5">
      <c r="A267" s="3" t="str">
        <f>CONCATENATE("00349658","")</f>
        <v>00349658</v>
      </c>
      <c r="B267" s="3" t="s">
        <v>470</v>
      </c>
      <c r="C267" s="3" t="s">
        <v>33</v>
      </c>
    </row>
    <row r="268" spans="1:3" ht="33">
      <c r="A268" s="3" t="str">
        <f>CONCATENATE("00349659","")</f>
        <v>00349659</v>
      </c>
      <c r="B268" s="3" t="s">
        <v>471</v>
      </c>
      <c r="C268" s="3" t="s">
        <v>27</v>
      </c>
    </row>
    <row r="269" spans="1:3" ht="33">
      <c r="A269" s="3" t="str">
        <f>CONCATENATE("00349668","")</f>
        <v>00349668</v>
      </c>
      <c r="B269" s="3" t="s">
        <v>472</v>
      </c>
      <c r="C269" s="3" t="s">
        <v>473</v>
      </c>
    </row>
    <row r="270" spans="1:3" ht="33">
      <c r="A270" s="3" t="str">
        <f>CONCATENATE("00349677","")</f>
        <v>00349677</v>
      </c>
      <c r="B270" s="3" t="s">
        <v>474</v>
      </c>
      <c r="C270" s="3" t="s">
        <v>29</v>
      </c>
    </row>
    <row r="271" spans="1:3" ht="33">
      <c r="A271" s="3" t="str">
        <f>CONCATENATE("00349690","")</f>
        <v>00349690</v>
      </c>
      <c r="B271" s="3" t="s">
        <v>475</v>
      </c>
      <c r="C271" s="3" t="s">
        <v>176</v>
      </c>
    </row>
    <row r="272" spans="1:3" ht="16.5">
      <c r="A272" s="3" t="str">
        <f>CONCATENATE("00349697","")</f>
        <v>00349697</v>
      </c>
      <c r="B272" s="3" t="s">
        <v>476</v>
      </c>
      <c r="C272" s="3" t="s">
        <v>477</v>
      </c>
    </row>
    <row r="273" spans="1:3" ht="16.5">
      <c r="A273" s="3" t="str">
        <f>CONCATENATE("00349698","")</f>
        <v>00349698</v>
      </c>
      <c r="B273" s="3" t="s">
        <v>476</v>
      </c>
      <c r="C273" s="3" t="s">
        <v>478</v>
      </c>
    </row>
    <row r="274" spans="1:3" ht="33">
      <c r="A274" s="3" t="str">
        <f>CONCATENATE("00349701","")</f>
        <v>00349701</v>
      </c>
      <c r="B274" s="3" t="s">
        <v>479</v>
      </c>
      <c r="C274" s="3" t="s">
        <v>480</v>
      </c>
    </row>
    <row r="275" spans="1:3" ht="33">
      <c r="A275" s="3" t="str">
        <f>CONCATENATE("00349716","")</f>
        <v>00349716</v>
      </c>
      <c r="B275" s="3" t="s">
        <v>481</v>
      </c>
      <c r="C275" s="3" t="s">
        <v>482</v>
      </c>
    </row>
    <row r="276" spans="1:3" ht="33">
      <c r="A276" s="3" t="str">
        <f>CONCATENATE("00349732","")</f>
        <v>00349732</v>
      </c>
      <c r="B276" s="3" t="s">
        <v>483</v>
      </c>
      <c r="C276" s="3" t="s">
        <v>484</v>
      </c>
    </row>
    <row r="277" spans="1:3" ht="33">
      <c r="A277" s="3" t="str">
        <f>CONCATENATE("00349734","")</f>
        <v>00349734</v>
      </c>
      <c r="B277" s="3" t="s">
        <v>485</v>
      </c>
      <c r="C277" s="3" t="s">
        <v>486</v>
      </c>
    </row>
    <row r="278" spans="1:3" ht="33">
      <c r="A278" s="3" t="str">
        <f>CONCATENATE("00349735","")</f>
        <v>00349735</v>
      </c>
      <c r="B278" s="3" t="s">
        <v>487</v>
      </c>
      <c r="C278" s="3" t="s">
        <v>488</v>
      </c>
    </row>
    <row r="279" spans="1:3" ht="33">
      <c r="A279" s="3" t="str">
        <f>CONCATENATE("00349737","")</f>
        <v>00349737</v>
      </c>
      <c r="B279" s="3" t="s">
        <v>489</v>
      </c>
      <c r="C279" s="3" t="s">
        <v>490</v>
      </c>
    </row>
    <row r="280" spans="1:3" ht="33">
      <c r="A280" s="3" t="str">
        <f>CONCATENATE("00349742","")</f>
        <v>00349742</v>
      </c>
      <c r="B280" s="3" t="s">
        <v>491</v>
      </c>
      <c r="C280" s="3" t="s">
        <v>492</v>
      </c>
    </row>
    <row r="281" spans="1:3" ht="16.5">
      <c r="A281" s="3" t="str">
        <f>CONCATENATE("00349764","")</f>
        <v>00349764</v>
      </c>
      <c r="B281" s="3" t="s">
        <v>493</v>
      </c>
      <c r="C281" s="3" t="s">
        <v>494</v>
      </c>
    </row>
    <row r="282" spans="1:3" ht="16.5">
      <c r="A282" s="3" t="str">
        <f>CONCATENATE("00349765","")</f>
        <v>00349765</v>
      </c>
      <c r="B282" s="3" t="s">
        <v>495</v>
      </c>
      <c r="C282" s="3" t="s">
        <v>496</v>
      </c>
    </row>
    <row r="283" spans="1:3" ht="16.5">
      <c r="A283" s="3" t="str">
        <f>CONCATENATE("00349766","")</f>
        <v>00349766</v>
      </c>
      <c r="B283" s="3" t="s">
        <v>497</v>
      </c>
      <c r="C283" s="3" t="s">
        <v>498</v>
      </c>
    </row>
    <row r="284" spans="1:3" ht="16.5">
      <c r="A284" s="3" t="str">
        <f>CONCATENATE("00349768","")</f>
        <v>00349768</v>
      </c>
      <c r="B284" s="3" t="s">
        <v>499</v>
      </c>
      <c r="C284" s="3" t="s">
        <v>500</v>
      </c>
    </row>
    <row r="285" spans="1:3" ht="33">
      <c r="A285" s="3" t="str">
        <f>CONCATENATE("00349781","")</f>
        <v>00349781</v>
      </c>
      <c r="B285" s="3" t="s">
        <v>501</v>
      </c>
      <c r="C285" s="3" t="s">
        <v>502</v>
      </c>
    </row>
    <row r="286" spans="1:3" ht="33">
      <c r="A286" s="3" t="str">
        <f>CONCATENATE("00349836","")</f>
        <v>00349836</v>
      </c>
      <c r="B286" s="3" t="s">
        <v>272</v>
      </c>
      <c r="C286" s="3" t="s">
        <v>503</v>
      </c>
    </row>
    <row r="287" spans="1:3" ht="33">
      <c r="A287" s="3" t="str">
        <f>CONCATENATE("00349837","")</f>
        <v>00349837</v>
      </c>
      <c r="B287" s="3" t="s">
        <v>272</v>
      </c>
      <c r="C287" s="3" t="s">
        <v>504</v>
      </c>
    </row>
    <row r="288" spans="1:3" ht="33">
      <c r="A288" s="3" t="str">
        <f>CONCATENATE("00349888","")</f>
        <v>00349888</v>
      </c>
      <c r="B288" s="3" t="s">
        <v>505</v>
      </c>
      <c r="C288" s="3" t="s">
        <v>506</v>
      </c>
    </row>
    <row r="289" spans="1:3" ht="16.5">
      <c r="A289" s="3" t="str">
        <f>CONCATENATE("00349889","")</f>
        <v>00349889</v>
      </c>
      <c r="B289" s="3" t="s">
        <v>507</v>
      </c>
      <c r="C289" s="3" t="s">
        <v>508</v>
      </c>
    </row>
    <row r="290" spans="1:3" ht="33">
      <c r="A290" s="3" t="str">
        <f>CONCATENATE("00349924","")</f>
        <v>00349924</v>
      </c>
      <c r="B290" s="3" t="s">
        <v>509</v>
      </c>
      <c r="C290" s="3" t="s">
        <v>510</v>
      </c>
    </row>
    <row r="291" spans="1:3" ht="16.5">
      <c r="A291" s="3" t="str">
        <f>CONCATENATE("00350920","")</f>
        <v>00350920</v>
      </c>
      <c r="B291" s="3" t="s">
        <v>511</v>
      </c>
      <c r="C291" s="3" t="s">
        <v>512</v>
      </c>
    </row>
    <row r="292" spans="1:3" ht="33">
      <c r="A292" s="3" t="str">
        <f>CONCATENATE("00350945","")</f>
        <v>00350945</v>
      </c>
      <c r="B292" s="3" t="s">
        <v>513</v>
      </c>
      <c r="C292" s="3" t="s">
        <v>67</v>
      </c>
    </row>
    <row r="293" spans="1:3" ht="33">
      <c r="A293" s="3" t="str">
        <f>CONCATENATE("00350963","")</f>
        <v>00350963</v>
      </c>
      <c r="B293" s="3" t="s">
        <v>514</v>
      </c>
      <c r="C293" s="3" t="s">
        <v>515</v>
      </c>
    </row>
    <row r="294" spans="1:3" ht="33">
      <c r="A294" s="3" t="str">
        <f>CONCATENATE("00351006","")</f>
        <v>00351006</v>
      </c>
      <c r="B294" s="3" t="s">
        <v>520</v>
      </c>
      <c r="C294" s="3" t="s">
        <v>516</v>
      </c>
    </row>
    <row r="295" spans="1:3" ht="16.5">
      <c r="A295" s="3" t="str">
        <f>CONCATENATE("00351559","")</f>
        <v>00351559</v>
      </c>
      <c r="B295" s="3" t="s">
        <v>517</v>
      </c>
      <c r="C295" s="3" t="s">
        <v>518</v>
      </c>
    </row>
    <row r="296" ht="16.5">
      <c r="C296" s="1" t="s">
        <v>532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2013-03-01T08:55:26Z</dcterms:created>
  <dcterms:modified xsi:type="dcterms:W3CDTF">2013-06-27T08:48:02Z</dcterms:modified>
  <cp:category/>
  <cp:version/>
  <cp:contentType/>
  <cp:contentStatus/>
</cp:coreProperties>
</file>